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Vrije Tijd\Sportdienst\Financieel\Subsidies verenigingen\"/>
    </mc:Choice>
  </mc:AlternateContent>
  <xr:revisionPtr revIDLastSave="0" documentId="13_ncr:1_{8720B0CF-525B-42EB-B194-AAC542E9CEAA}" xr6:coauthVersionLast="47" xr6:coauthVersionMax="47" xr10:uidLastSave="{00000000-0000-0000-0000-000000000000}"/>
  <bookViews>
    <workbookView xWindow="-120" yWindow="-120" windowWidth="29040" windowHeight="15720" activeTab="3" xr2:uid="{00000000-000D-0000-FFFF-FFFF00000000}"/>
  </bookViews>
  <sheets>
    <sheet name="Handleiding" sheetId="21" r:id="rId1"/>
    <sheet name="STAP 1 - Algemeen" sheetId="6" r:id="rId2"/>
    <sheet name="STAP 2 - Categorisatie" sheetId="20" r:id="rId3"/>
    <sheet name="STAP 3 - Gerichte subsidies" sheetId="16" r:id="rId4"/>
    <sheet name="STAP 4 - Overzicht &amp; bijlagen" sheetId="17" r:id="rId5"/>
    <sheet name="verborgen " sheetId="5" state="hidden" r:id="rId6"/>
  </sheets>
  <externalReferences>
    <externalReference r:id="rId7"/>
    <externalReference r:id="rId8"/>
  </externalReferences>
  <definedNames>
    <definedName name="aantalspelers">'verborgen '!$A$11:$A$12</definedName>
    <definedName name="_xlnm.Print_Area" localSheetId="1">'STAP 1 - Algemeen'!$A$1:$D$3</definedName>
    <definedName name="Begeleiding">[1]lijsten!$A$10:$A$25</definedName>
    <definedName name="doelgroep">[1]lijsten!$A$13:$A$14</definedName>
    <definedName name="Ja_nee">[1]lijsten!$A$7:$A$8</definedName>
    <definedName name="janee">'verborgen '!$A$2:$A$3</definedName>
    <definedName name="Minstens_1">#REF!</definedName>
    <definedName name="niveautrainer">'verborgen '!$A$25:$A$31</definedName>
    <definedName name="opsomming0tot1">'verborgen '!$A$6:$A$7</definedName>
    <definedName name="opsomming0tot2">'verborgen '!$A$6:$A$8</definedName>
    <definedName name="persoon">[2]lijsten!$A$27:$A$28</definedName>
    <definedName name="soortbijscholing">'verborgen '!$A$34:$A$35</definedName>
    <definedName name="soortdoelgroepwerking">'verborgen '!$A$16:$A$17</definedName>
    <definedName name="soortevenement">'verborgen '!$A$20:$A$22</definedName>
    <definedName name="Trainersniveau" localSheetId="2">#REF!</definedName>
    <definedName name="Trainersniveau" localSheetId="3">#REF!</definedName>
    <definedName name="Trainersniveau" localSheetId="4">#REF!</definedName>
    <definedName name="Trainersnivea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6" l="1"/>
  <c r="B35" i="17" s="1"/>
  <c r="J13" i="16"/>
  <c r="B33" i="17" s="1"/>
  <c r="J14" i="16"/>
  <c r="B34" i="17" s="1"/>
  <c r="A34" i="17" s="1"/>
  <c r="J20" i="16"/>
  <c r="B37" i="17" s="1"/>
  <c r="J8" i="16"/>
  <c r="B30" i="17" s="1"/>
  <c r="J9" i="16"/>
  <c r="B31" i="17" s="1"/>
  <c r="J7" i="16"/>
  <c r="B29" i="17" s="1"/>
  <c r="I11" i="16"/>
  <c r="A33" i="17" l="1"/>
  <c r="E8" i="20" l="1"/>
  <c r="E12" i="20"/>
  <c r="E10" i="20"/>
  <c r="E5" i="20" l="1"/>
  <c r="A30" i="17"/>
  <c r="C3" i="17"/>
  <c r="E14" i="20"/>
  <c r="J24" i="16"/>
  <c r="J23" i="16"/>
  <c r="J22" i="16"/>
  <c r="J21" i="16"/>
  <c r="A37" i="17"/>
  <c r="J19" i="16"/>
  <c r="A35" i="17"/>
  <c r="J12" i="16"/>
  <c r="A31" i="17"/>
  <c r="J10" i="16"/>
  <c r="B38" i="17" l="1"/>
  <c r="A38" i="17" s="1"/>
  <c r="B39" i="17"/>
  <c r="A39" i="17" s="1"/>
  <c r="B36" i="17"/>
  <c r="A36" i="17" s="1"/>
  <c r="B40" i="17"/>
  <c r="A40" i="17" s="1"/>
  <c r="B32" i="17"/>
  <c r="A32" i="17" s="1"/>
  <c r="B41" i="17"/>
  <c r="A41" i="17" s="1"/>
  <c r="B28" i="17"/>
  <c r="A28" i="17" s="1"/>
  <c r="A29" i="17"/>
  <c r="I24" i="16" l="1"/>
  <c r="I20" i="16"/>
  <c r="I21" i="16"/>
  <c r="I22" i="16"/>
  <c r="I23" i="16"/>
  <c r="J16" i="16"/>
  <c r="J11" i="16"/>
  <c r="E27" i="20" l="1"/>
  <c r="E20" i="20"/>
  <c r="C23" i="6" l="1"/>
  <c r="C24" i="6"/>
  <c r="I25" i="16" l="1"/>
  <c r="I19" i="16" l="1"/>
  <c r="I17" i="16"/>
  <c r="I16" i="16"/>
  <c r="I15" i="16"/>
  <c r="I14" i="16"/>
  <c r="I7" i="16"/>
  <c r="I13" i="16" l="1"/>
  <c r="I12" i="16"/>
  <c r="I10" i="16"/>
  <c r="I9" i="16"/>
  <c r="I8" i="16"/>
  <c r="E7" i="20"/>
  <c r="E28" i="20"/>
  <c r="F27" i="20"/>
  <c r="F26" i="20"/>
  <c r="D27" i="20"/>
  <c r="I27" i="20"/>
  <c r="H27" i="20" s="1"/>
  <c r="I26" i="20"/>
  <c r="D18" i="20"/>
  <c r="B19" i="20" s="1"/>
  <c r="E19" i="20" s="1"/>
  <c r="E18" i="20"/>
  <c r="D19" i="20"/>
  <c r="D20" i="20"/>
  <c r="D21" i="20"/>
  <c r="E21" i="20"/>
  <c r="D25" i="20"/>
  <c r="E26" i="20"/>
  <c r="E24" i="20"/>
  <c r="E13" i="20"/>
  <c r="E9" i="20"/>
  <c r="D28" i="20"/>
  <c r="D26" i="20"/>
  <c r="H26" i="20" l="1"/>
  <c r="G26" i="20" s="1"/>
  <c r="J28" i="16"/>
  <c r="C11" i="17" s="1"/>
  <c r="J29" i="16"/>
  <c r="C12" i="17" s="1"/>
  <c r="G27" i="20"/>
  <c r="E11" i="20"/>
  <c r="E15" i="20" l="1"/>
  <c r="D15" i="20"/>
  <c r="D14" i="20"/>
  <c r="D13" i="20"/>
  <c r="D12" i="20"/>
  <c r="D11" i="20"/>
  <c r="D10" i="20"/>
  <c r="E6" i="20"/>
  <c r="D7" i="20"/>
  <c r="D6" i="20"/>
  <c r="D8" i="20"/>
  <c r="D9" i="20"/>
  <c r="A16" i="20" l="1"/>
  <c r="A22" i="20" s="1"/>
  <c r="D5" i="20"/>
  <c r="A17" i="20" l="1"/>
  <c r="A29" i="20"/>
  <c r="D24" i="20"/>
  <c r="A31" i="20" l="1"/>
  <c r="A23" i="20"/>
  <c r="A30" i="20"/>
  <c r="B25" i="20"/>
  <c r="E25" i="20" s="1"/>
  <c r="A33" i="20" l="1"/>
  <c r="C12" i="6"/>
  <c r="C11" i="6"/>
  <c r="C10" i="6"/>
  <c r="C9" i="6"/>
  <c r="C8" i="6"/>
  <c r="C7" i="6"/>
  <c r="A26" i="6" l="1"/>
  <c r="A27" i="6" s="1"/>
  <c r="A28" i="6"/>
  <c r="A29" i="6" s="1"/>
  <c r="A32" i="20"/>
  <c r="A34" i="20" s="1"/>
  <c r="C5" i="17" l="1"/>
  <c r="C7" i="17" s="1"/>
</calcChain>
</file>

<file path=xl/sharedStrings.xml><?xml version="1.0" encoding="utf-8"?>
<sst xmlns="http://schemas.openxmlformats.org/spreadsheetml/2006/main" count="243" uniqueCount="230">
  <si>
    <t>Naam sportvereniging</t>
  </si>
  <si>
    <t xml:space="preserve">Opmerkingen </t>
  </si>
  <si>
    <t>Algemene info</t>
  </si>
  <si>
    <t xml:space="preserve">Hoe gaat u te werk? </t>
  </si>
  <si>
    <t>Problemen - vragen?</t>
  </si>
  <si>
    <t>Naam club</t>
  </si>
  <si>
    <t xml:space="preserve">1. </t>
  </si>
  <si>
    <t xml:space="preserve">    sportdienst@oudenaarde.be</t>
  </si>
  <si>
    <t xml:space="preserve">    055/ 31 49 50</t>
  </si>
  <si>
    <t>Heeft de sportvereniging een autonoom bestuur van minstens 3 personen?</t>
  </si>
  <si>
    <t>Thema</t>
  </si>
  <si>
    <t>G-sport</t>
  </si>
  <si>
    <t>Kwaliteit</t>
  </si>
  <si>
    <t xml:space="preserve">Extra projecten </t>
  </si>
  <si>
    <t xml:space="preserve">Verplicht toe te voegen documenten </t>
  </si>
  <si>
    <t>AANVRAAGFORMULIER ONDERSTEUNING SPORTVERENIGINGEN</t>
  </si>
  <si>
    <t>2.</t>
  </si>
  <si>
    <t>3.</t>
  </si>
  <si>
    <t>Bij vragen of problemen kan u terecht bij:</t>
  </si>
  <si>
    <t>E-mailadres verantwoordelijke erkenningsaanvraag</t>
  </si>
  <si>
    <t>Algemeen contact e-mailadres sportvereniging</t>
  </si>
  <si>
    <t>Algemeen telefoonnummer sportvereniging</t>
  </si>
  <si>
    <t>Naam verantwoordelijke ondersteuningsaanvraag</t>
  </si>
  <si>
    <t xml:space="preserve">Bankrekeningnummer sportvereniging </t>
  </si>
  <si>
    <t xml:space="preserve">Ontvangt de sportvereniging financiële ondersteuning voor hetzelfde doel via andere gemeentelijke kanalen? </t>
  </si>
  <si>
    <t>JA</t>
  </si>
  <si>
    <t>NEE</t>
  </si>
  <si>
    <t xml:space="preserve">Algemene voorwaarden </t>
  </si>
  <si>
    <t>Artikel 1</t>
  </si>
  <si>
    <t xml:space="preserve">Is de sportvereniging een feitelijke vereniging of een verenigingen zonder winstoogmerk (vzw)? </t>
  </si>
  <si>
    <t>Artikel 2</t>
  </si>
  <si>
    <t>Heeft de sportvereniging als primaire doelstelling sport beoefenen?</t>
  </si>
  <si>
    <t>Artikel 3</t>
  </si>
  <si>
    <t>Artikel 4</t>
  </si>
  <si>
    <t>Artikel 5</t>
  </si>
  <si>
    <t>Heeft uw sportvereniging minstens 10 aangesloten actieve sportleden?</t>
  </si>
  <si>
    <t>Artikel 6</t>
  </si>
  <si>
    <r>
      <t xml:space="preserve">Is minstens 40% van de leden van de vereniging woonachtig op het grondgebied van stad Oudenaarde?
</t>
    </r>
    <r>
      <rPr>
        <i/>
        <sz val="11"/>
        <rFont val="Arial"/>
        <family val="2"/>
      </rPr>
      <t>Uitzondering</t>
    </r>
    <r>
      <rPr>
        <sz val="11"/>
        <rFont val="Arial"/>
        <family val="2"/>
      </rPr>
      <t>: bij bovenlokale clubs, kan hierop een uitzondering gemaakt worden (bv. indien bepaalde sport specifieke infrastructuur niet of nauwelijks aanwezig is op het grondgebied rondom de stad Oudenaarde). 
Het college zal over deze uitzonderingen de finale beslissing nemen.</t>
    </r>
  </si>
  <si>
    <t>Artikel 7</t>
  </si>
  <si>
    <t>Zijn alle gegevens en documenten van de sportvereniging opgebouwd in het Nederlands?</t>
  </si>
  <si>
    <t>Artikel 8</t>
  </si>
  <si>
    <r>
      <t xml:space="preserve">Vinden minstens 50% van de sportieve activiteiten plaats op het grondgebied van stad Oudenaarde?
</t>
    </r>
    <r>
      <rPr>
        <i/>
        <sz val="11"/>
        <rFont val="Arial"/>
        <family val="2"/>
      </rPr>
      <t>Uitzondering</t>
    </r>
    <r>
      <rPr>
        <sz val="11"/>
        <rFont val="Arial"/>
        <family val="2"/>
      </rPr>
      <t>: indien voor een bepaalde sport geen specifieke infrastructuur aanwezig is op het grondgebied van stad Oudenaarde of de sportvereniging wegens gebrek aan beschikbare stedelijke sportinfrastructuur moet uitwijken naar sportaccommodatie buiten het grondgebied van stad Oudenaarde. In beide gevallen moet de club een aantoonbare verankering hebben met de stad Oudenaarde.</t>
    </r>
  </si>
  <si>
    <t>Artikel 9</t>
  </si>
  <si>
    <t>Heeft de sportvereniging een actieve sportwerking?
D.w.z. minimum 1 sportactiviteit per week gedurende minstens  20 weken per jaar.</t>
  </si>
  <si>
    <t>Artikel 10</t>
  </si>
  <si>
    <t xml:space="preserve">Zijn alle leden van de vereniging verzekerd tegen lichamelijk ongevallen en burgerlijke aansprakelijkheid? Indien men aangesloten is bij een erkende Vlaamse federatie gebeurt dit automatisch. (www.sport.vlaanderen/sportfederaties/wegwijzer/erkende-vlaamse-sportfederaties) </t>
  </si>
  <si>
    <t>Artikel 11</t>
  </si>
  <si>
    <t>Feitelijke vereniging</t>
  </si>
  <si>
    <t>Vereniging zonder winstoogmerk</t>
  </si>
  <si>
    <t>NEE, maar wij behoren tot de uitzondering</t>
  </si>
  <si>
    <t>JA, de club is aangesloten bij een federatie</t>
  </si>
  <si>
    <t>JA, wij hebben een aparte verzekering afgesloten</t>
  </si>
  <si>
    <t>Erkende Vlaamse sportfederatie</t>
  </si>
  <si>
    <t>Geen van beiden</t>
  </si>
  <si>
    <t>Criterium 12</t>
  </si>
  <si>
    <t>Criterium 14</t>
  </si>
  <si>
    <t>Criterium 16</t>
  </si>
  <si>
    <t>Criterium 17</t>
  </si>
  <si>
    <t>Criterium 18</t>
  </si>
  <si>
    <t>Criterium 19</t>
  </si>
  <si>
    <t>Is de sportvereniging aangesloten bij een erkende Vlaamse sportfederatie of bij een erkende Vlaamse organisaties voor de sportieve vrijetijdsbesteding? (www.sport.vlaanderen/sportfederaties/wegwijzer/erkende-vlaamse-sportfederaties)</t>
  </si>
  <si>
    <t>Klik hier om te beginnen met het invullen van het aanvraagformulier.</t>
  </si>
  <si>
    <t xml:space="preserve">Wenst u uw erkenning als Oudenaardse sportvereniging te verlengen voor het huidige werkingsjaar? </t>
  </si>
  <si>
    <t>Heeft de sportvereniging minstens 30 aangesloten actieve sportleden?</t>
  </si>
  <si>
    <t>Beschikt de sportvereniging over een actieve website, facebookpagina of ander online media, waar buitenstaanders minstens volgende aspecten kunnen terugvinden: kalender, locatie en contactgegevens die up-to-date zijn?</t>
  </si>
  <si>
    <t>Hoeveel actieve leden telt de sportvereniging o.b.v. de ledenlijst van de federatie?</t>
  </si>
  <si>
    <t>Criterium 13</t>
  </si>
  <si>
    <t>Erkende Vlaamse organisaties voor de sportieve vrijetijdsbesteding</t>
  </si>
  <si>
    <r>
      <t xml:space="preserve">Is minstens </t>
    </r>
    <r>
      <rPr>
        <b/>
        <sz val="11"/>
        <color theme="0"/>
        <rFont val="Arial"/>
        <family val="2"/>
      </rPr>
      <t>50%</t>
    </r>
    <r>
      <rPr>
        <sz val="11"/>
        <color theme="0"/>
        <rFont val="Arial"/>
        <family val="2"/>
      </rPr>
      <t xml:space="preserve"> van de leden van de vereniging woonachtig op het grondgebied van stad Oudenaarde?
Uitgezondering: bij bovenlokale clubs, kan hierop een uitzondering gemaakt worden (bv. indien bepaalde sport specifieke infrastructuur niet of nauwelijks aanwezig is op het grondgebied rondom de stad Oudenaarde). Het college zal over deze uitzonderingen de finale beslissing nemen.</t>
    </r>
  </si>
  <si>
    <t>&lt; 4 uur/week</t>
  </si>
  <si>
    <t>4 uur/week ≤ aantal uur &lt; 6 uur/week</t>
  </si>
  <si>
    <t>6 uur/week ≤ aantal uur &lt; 8 uur/week</t>
  </si>
  <si>
    <r>
      <rPr>
        <sz val="10"/>
        <rFont val="Calibri"/>
        <family val="2"/>
      </rPr>
      <t>≥</t>
    </r>
    <r>
      <rPr>
        <sz val="10"/>
        <rFont val="Arial"/>
        <family val="2"/>
      </rPr>
      <t xml:space="preserve"> 8 uur/week</t>
    </r>
  </si>
  <si>
    <t xml:space="preserve">&lt; 60 actieve leden </t>
  </si>
  <si>
    <t xml:space="preserve">80 actieve leden ≤ aantal actieve leden &lt; 150 actieve leden </t>
  </si>
  <si>
    <t xml:space="preserve">Hoeveel jeugdleden (-18 jaar) telt uw vereniging? </t>
  </si>
  <si>
    <t>&lt; 30 jeugdleden</t>
  </si>
  <si>
    <t>30 jeugdleden ≤ aantal jeugdleden &lt; 70 jeugdleden</t>
  </si>
  <si>
    <r>
      <rPr>
        <sz val="10"/>
        <rFont val="Calibri"/>
        <family val="2"/>
      </rPr>
      <t>≥</t>
    </r>
    <r>
      <rPr>
        <sz val="8.4"/>
        <rFont val="Arial"/>
        <family val="2"/>
      </rPr>
      <t xml:space="preserve"> </t>
    </r>
    <r>
      <rPr>
        <sz val="10"/>
        <rFont val="Arial"/>
        <family val="2"/>
      </rPr>
      <t>70 jeugdleden</t>
    </r>
  </si>
  <si>
    <t>60 actieve leden ≤ aantal actieve leden &lt; 80 actieve leden</t>
  </si>
  <si>
    <t>B</t>
  </si>
  <si>
    <t>C</t>
  </si>
  <si>
    <t>D</t>
  </si>
  <si>
    <t>E</t>
  </si>
  <si>
    <r>
      <rPr>
        <sz val="10"/>
        <rFont val="Calibri"/>
        <family val="2"/>
      </rPr>
      <t>≥</t>
    </r>
    <r>
      <rPr>
        <sz val="10"/>
        <rFont val="Arial"/>
        <family val="2"/>
      </rPr>
      <t xml:space="preserve"> 150 actieve leden </t>
    </r>
  </si>
  <si>
    <t>Gerichte subsidies</t>
  </si>
  <si>
    <t xml:space="preserve">Voorwaarden </t>
  </si>
  <si>
    <t>Private sport- infrastructuur voor jeugd</t>
  </si>
  <si>
    <t>25% van de totale jeugdfactuur</t>
  </si>
  <si>
    <t>Return</t>
  </si>
  <si>
    <t xml:space="preserve">Aantal </t>
  </si>
  <si>
    <t>Terugbetaling / punten</t>
  </si>
  <si>
    <t>100 % van de factuur, 
indien het maximum (10.000 euro) niet overschreden wordt</t>
  </si>
  <si>
    <t>100 % van de factuur, 
indien het maximum (5.000 euro) niet overschreden wordt</t>
  </si>
  <si>
    <t xml:space="preserve">0,1 x aantal oudenaardse leden </t>
  </si>
  <si>
    <t xml:space="preserve">G-iniatief met minstens 5 deelnemers. </t>
  </si>
  <si>
    <t>G-sport club/afdeling met minstens 5 actieve leden met een actieve werking voor de G-leden, d.w.z. minimum 1 sportactiviteit per week gedurende minstens 20 weken per jaar. Beschikkend over een actieve website, facebookpagina of ander online media beschikken waar buitenstaanders minstens volgende aspecten betreft G-sport kunnen terugvinden: kalender, locatie en contactgegevens die up-to-date zijn.</t>
  </si>
  <si>
    <t>1 pt / pp</t>
  </si>
  <si>
    <t>2 ptn /initiatief</t>
  </si>
  <si>
    <t>10 ptn</t>
  </si>
  <si>
    <t>Men biedt de mogelijkheid tot kansenpas (OK-pas/UiTPAS) en vermeldt het kansenpaslogo duidelijk zichtbaar op het openbaar kanaal (website, sociale media, … ) van de club.</t>
  </si>
  <si>
    <t>De sportvereniging heeft naast de reguliere werking ook een actieve seniorenwerking (+55jaar) met minstens 5 actieve leden, d.w.z. minimum 1 sportactiviteit per week gedurende minstens 20 weken per jaar (bv. wekelijks seniorenuurtje). Beschikkend over een actieve website, facebookpagina of ander online media beschikken waar buitenstaanders minstens volgende aspecten betreft de seniorenwerking kunnen terugvinden: kalender, locatie en contactgegevens die up-to-date zijn.</t>
  </si>
  <si>
    <t>2 ptn</t>
  </si>
  <si>
    <t>5 ptn</t>
  </si>
  <si>
    <t xml:space="preserve">0.5 pt / uur </t>
  </si>
  <si>
    <t>1 pt/project</t>
  </si>
  <si>
    <t>Co-creatie levenslange 
sport-participatie</t>
  </si>
  <si>
    <t>Competitie</t>
  </si>
  <si>
    <t>Aanwezigheid op minstens 10 competitiedagen (competitie erkend door de sportfederatie)</t>
  </si>
  <si>
    <t>1 pt / actie</t>
  </si>
  <si>
    <t>1 pt / label</t>
  </si>
  <si>
    <t>1 pt / kamp</t>
  </si>
  <si>
    <t>2 ptn / event</t>
  </si>
  <si>
    <t>Engagement</t>
  </si>
  <si>
    <t>De sportvereniging behaalt punten op 4 van de 5 volgende gerichte subsidies:
- GS 4: G-sport
- GS 5: Sociale toegankelijkheid
- GS 6: Co-creatie levenslange sport-participatie
- GS 7: Competitie
- GS 8: Extra projecten</t>
  </si>
  <si>
    <t>Extra thema</t>
  </si>
  <si>
    <t>2 ptn / goedgekeurd project</t>
  </si>
  <si>
    <t>Volledige terugbetaling van het inschrijvingsgeld van bijscholingen van een clublid met als doel de kwaliteit van de club te verhogen: elke sportgerelateerde bijscholing, georganiseerd of erkend door de Vlaamse trainersschool/erkende sportfederatie/universiteiten/hoge scholen. Voorwaarde is dat het inschrijvingsgeld door de sportvereniging betaald is (betalingsbewijs inschrijving &amp; bewijs van volgen van de bijscholing). Max 5.000 euro, indien dit bedrag overschreden wordt, zal het geld pro rata verdeeld worden.</t>
  </si>
  <si>
    <t>Verplichte documenten</t>
  </si>
  <si>
    <t>Kwantiteit</t>
  </si>
  <si>
    <t>≥ 200 jeugdleden = 15 ptn
&lt; 200 jeugdleden 
= # jeugdleden/200 x15 ptn</t>
  </si>
  <si>
    <t>Sociale 
toegankelijk-
heid</t>
  </si>
  <si>
    <t xml:space="preserve">Klik onderaan op de zwarte knop om te starten met het invullen van het aanvraagformulier. </t>
  </si>
  <si>
    <t>4.</t>
  </si>
  <si>
    <t>5.</t>
  </si>
  <si>
    <t>Stap 1: Algemeen</t>
  </si>
  <si>
    <t>Vul alle grijze vakken in.</t>
  </si>
  <si>
    <r>
      <t xml:space="preserve">Hoeveel uur per week wordt desbetreffende sport beoefend </t>
    </r>
    <r>
      <rPr>
        <b/>
        <sz val="11"/>
        <color theme="0"/>
        <rFont val="Arial"/>
        <family val="2"/>
      </rPr>
      <t>o.l.v. een trainer</t>
    </r>
    <r>
      <rPr>
        <sz val="11"/>
        <color theme="0"/>
        <rFont val="Arial"/>
        <family val="2"/>
      </rPr>
      <t xml:space="preserve">? </t>
    </r>
  </si>
  <si>
    <t>Stap 3: Gerichte subsidies</t>
  </si>
  <si>
    <t xml:space="preserve">Bent u klaar? Klik dan hier om verder te gaan.  </t>
  </si>
  <si>
    <t>Aanvraag?</t>
  </si>
  <si>
    <t xml:space="preserve">Wenst u subsidies aan te vragen voor 'private sportinfrastructuur voor jeugd'? </t>
  </si>
  <si>
    <t xml:space="preserve">Wenst u subsidies aan te vragen voor 'kwaliteit - opleidingen'? </t>
  </si>
  <si>
    <t xml:space="preserve">Wenst u subsidies aan te vragen voor 'kwaliteit - bijscholingen'? </t>
  </si>
  <si>
    <t xml:space="preserve">Behoort u tot categorie B, C, D of E en wenst u subsidies aan te vragen voor 'kwantiteit - aantal oudenaardse leden'? </t>
  </si>
  <si>
    <t xml:space="preserve">Behoort u tot categorie B, C, D of E en wenst u subsidies aan te vragen voor 'kwantiteit - aantal jeugdleden'? </t>
  </si>
  <si>
    <t xml:space="preserve">Wenst u subsidies aan te vragen voor 'G-sport - inclusieve werking'? </t>
  </si>
  <si>
    <t xml:space="preserve">Wenst u subsidies aan te vragen voor 'G-sport - 
G-initiatief'? </t>
  </si>
  <si>
    <t xml:space="preserve">Wenst u subsidies aan te vragen voor 'G-sport - 
G-club/afdeling'? </t>
  </si>
  <si>
    <t xml:space="preserve">Wenst u subsidies aan te vragen voor 'Sociale toegankelijkheid-kansenpas'? </t>
  </si>
  <si>
    <t xml:space="preserve">Wenst u subsidies aan te vragen voor 'Sociale toegankelijkheid-seniorenwerking'? </t>
  </si>
  <si>
    <t xml:space="preserve">Wenst u subsidies aan te vragen voor 'Co-creatie levenslange 
sport-participatie- sportdienst'? </t>
  </si>
  <si>
    <t xml:space="preserve">Wenst u subsidies aan te vragen voor 'Co-creatie levenslange 
sport-participatie- externen'? </t>
  </si>
  <si>
    <t xml:space="preserve">Wenst u subsidies aan te vragen voor 'Competitie'? </t>
  </si>
  <si>
    <t xml:space="preserve">Wenst u subsidies aan te vragen voor 'Extra projecten - actie'? </t>
  </si>
  <si>
    <t xml:space="preserve">Wenst u subsidies aan te vragen voor 'Extra projecten - kwaliteitslabel'? </t>
  </si>
  <si>
    <t>Wenst u subsidies aan te vragen voor 'Extra projecten - open sportkamp'?</t>
  </si>
  <si>
    <t xml:space="preserve">Wenst u subsidies aan te vragen voor 'Extra projecten - sportevent'? </t>
  </si>
  <si>
    <t>Inclusieve werking, integratie van mensen met beperking in de clubwerking, mits verduidelijking van verantwoording/ extra inspanning die men als club hiervoor treft.</t>
  </si>
  <si>
    <t>Wat was de totale som van het betaalde inschrijvingsgeld voor de opleidingen?</t>
  </si>
  <si>
    <t>Hoeveel bedroeg de totale betaalde jeugdfactuur voor private sport infrastructuur?</t>
  </si>
  <si>
    <t>Wat was de totale som van het betaalde inschrijvingsgeld voor de bijscholingen?</t>
  </si>
  <si>
    <t>Hoeveel Oudenaardse leden telt uw vereniging?</t>
  </si>
  <si>
    <t xml:space="preserve">Hoeveel jeugdleden telt uw vereniging?  </t>
  </si>
  <si>
    <t>Hoeveel G-initiatieven heeft uw vereniging georganiseerd?</t>
  </si>
  <si>
    <t xml:space="preserve">Is het logo duidelijk zichtbaar op het openbaar kanaal van de vereniging? </t>
  </si>
  <si>
    <t>Bij welke organisaties van de sportdienst heeft uw vereniging geholpen heeft als vrijwilliger?</t>
  </si>
  <si>
    <t>Hoeveel verschillende samenwerkingsprojecten hebben jullie georganiseerd?</t>
  </si>
  <si>
    <t>Hoeveel acties hebben jullie als vereniging verwezenlijkt?</t>
  </si>
  <si>
    <t>Hoeveel nieuwe kwaliteitslabels van een erkende sportfederatie heeft uw sportvereniging ontvangen?</t>
  </si>
  <si>
    <t>Hoeveel open sportkampen heeft de sportvereniging georganiseerd?</t>
  </si>
  <si>
    <t>Hoeveel open sportevents met sportieve return hebben jullie georganiseerd?</t>
  </si>
  <si>
    <t>Stap 4: Overzicht</t>
  </si>
  <si>
    <t xml:space="preserve">Totaal euro </t>
  </si>
  <si>
    <t xml:space="preserve">Totaal punten </t>
  </si>
  <si>
    <t>1.</t>
  </si>
  <si>
    <t xml:space="preserve">Voorlopig toegewezen categorie </t>
  </si>
  <si>
    <t>De activiteitenkalender van voorgaand kalenderjaar</t>
  </si>
  <si>
    <t>&gt;</t>
  </si>
  <si>
    <t>Stap 2: Categorisatie</t>
  </si>
  <si>
    <t xml:space="preserve">Duid hieronder aan waarvoor u gerichte subsidies wil aanvragen. Dit kan door 'JA' aan te duiden in het grijze vak naast het desbetreffende thema. </t>
  </si>
  <si>
    <t>Verenigingen vanaf categorie B krijgen 0,1 x aantal oudenaardse leden punten.</t>
  </si>
  <si>
    <t xml:space="preserve">Sportieve samenwerkingsprojecten van minstens 3 uur met scholen, OCMW, kinderopvang, buurtcomités, of andere verenigingen/organisaties, … met het doel desbetreffende sport te promoten (1 pt/project). </t>
  </si>
  <si>
    <t>Wat moet u nu doen?</t>
  </si>
  <si>
    <t>GS 1</t>
  </si>
  <si>
    <t>GS2</t>
  </si>
  <si>
    <t>GS3</t>
  </si>
  <si>
    <t>GS4</t>
  </si>
  <si>
    <t>GS 5</t>
  </si>
  <si>
    <t xml:space="preserve">GS 6 </t>
  </si>
  <si>
    <t xml:space="preserve">GS 7 </t>
  </si>
  <si>
    <t>GS 8</t>
  </si>
  <si>
    <t xml:space="preserve">GS 9 </t>
  </si>
  <si>
    <t>#</t>
  </si>
  <si>
    <t xml:space="preserve">Hoeveel personen met een beperking werden geïntegreerd in uw vereniging? </t>
  </si>
  <si>
    <t>Heeft uw vereniging binnen 4 van de 5 gerichte subsidies (GS 4 tem 8) punten behaald?</t>
  </si>
  <si>
    <r>
      <t xml:space="preserve">Mail het bestand samen met de </t>
    </r>
    <r>
      <rPr>
        <b/>
        <sz val="11"/>
        <rFont val="Arial"/>
        <family val="2"/>
      </rPr>
      <t>nodige bijlagen</t>
    </r>
    <r>
      <rPr>
        <sz val="11"/>
        <rFont val="Arial"/>
        <family val="2"/>
      </rPr>
      <t xml:space="preserve"> door naar sportdienst@oudenaarde.be</t>
    </r>
    <r>
      <rPr>
        <b/>
        <sz val="11"/>
        <rFont val="Arial"/>
        <family val="2"/>
      </rPr>
      <t>.</t>
    </r>
  </si>
  <si>
    <t xml:space="preserve">Welke bijlagen nodig zijn voor uw vereniging, staat hieronder vermeld.  </t>
  </si>
  <si>
    <t>Via welke link kan desbetreffende informatie teruggevonden worden?</t>
  </si>
  <si>
    <t>Hoeveel uur bedraagt dit in totaal?</t>
  </si>
  <si>
    <t>Nieuwe ontvangen kwaliteitslabels van een erkende sportfederatie.</t>
  </si>
  <si>
    <t>Organiseren van een open sportevenement op grondgebied Oudenaarde, met een sportief karakter voor de deelnemers en een publicitaire meerwaarde voor de stad.</t>
  </si>
  <si>
    <r>
      <t>Volledige terugbetaling van het inschrijvingsgeld van sportspecifieke opleiding van een clublid: elke sportspecifieke opleiding, georganiseerd of erkend door de Vlaamse trainersschool/erkende sportfederatie/universiteiten/hoge scholen. Voorwaarde is dat het inschrijvingsgeld door de sportvereniging betaald is (betalingsbewijs inschrijving &amp; kopie van behaald diploma of voorlopig attest van slagen). Max 10.000 euro, indien dit bedrag overschreden wordt, zal het geld pro rata verdeeld worden.</t>
    </r>
    <r>
      <rPr>
        <sz val="11"/>
        <color rgb="FFFF0000"/>
        <rFont val="Arial"/>
        <family val="2"/>
      </rPr>
      <t xml:space="preserve"> </t>
    </r>
  </si>
  <si>
    <r>
      <t xml:space="preserve">De sportvereniging </t>
    </r>
    <r>
      <rPr>
        <u/>
        <sz val="11"/>
        <rFont val="Arial"/>
        <family val="2"/>
      </rPr>
      <t>doet een actie</t>
    </r>
    <r>
      <rPr>
        <sz val="11"/>
        <rFont val="Arial"/>
        <family val="2"/>
      </rPr>
      <t xml:space="preserve"> rond een bepaald project. Projectvoorbeelden: Generatie Rookvrij, Geestig Gezond sporten, Sportivos, Maand van de Sportclub, Coolste sportclub van Vlaanderen, … </t>
    </r>
  </si>
  <si>
    <t>GS 10</t>
  </si>
  <si>
    <t>6.</t>
  </si>
  <si>
    <r>
      <t xml:space="preserve">De sportverenigingen die niet terecht kunnen in de stedelijke infrastructuur (sportspecifiek/plaatsgebrek) en </t>
    </r>
    <r>
      <rPr>
        <u/>
        <sz val="11"/>
        <rFont val="Arial"/>
        <family val="2"/>
      </rPr>
      <t>voor hun jeugd</t>
    </r>
    <r>
      <rPr>
        <sz val="11"/>
        <rFont val="Arial"/>
        <family val="2"/>
      </rPr>
      <t xml:space="preserve"> (≤ 17 jaar) gebruik maken van</t>
    </r>
    <r>
      <rPr>
        <u/>
        <sz val="11"/>
        <rFont val="Arial"/>
        <family val="2"/>
      </rPr>
      <t xml:space="preserve"> private overdekte sportinfrastructuur</t>
    </r>
    <r>
      <rPr>
        <sz val="11"/>
        <rFont val="Arial"/>
        <family val="2"/>
      </rPr>
      <t xml:space="preserve">, ontvangen deze infrastructuurgebruiksubsidie. Hun activiteiten gaan door in private overdekte sportaccommodaties in Oudenaarde. Uitzondering: Indien de sportclub het bewijs kan leveren dat er onmogelijk in een Oudenaardse sportinfrastructuur kan getraind worden, kan de factuur voor het gebruik van een private sporthal buiten Oudenaarde in rekening gebracht worden. 
Het bedrag van de tegemoetkoming wordt vastgesteld a.d.h.v. de gedetailleerde (data &amp; uren van de jeugd) facturen (met betalingsbewijs) die de sportclubs krijgen van de uitbaters van de infrastructuur voor verlopen kalenderjaar (van januari tot en met december).  </t>
    </r>
  </si>
  <si>
    <r>
      <t>Vul enkel de grijze vakken in, dit op basis van de clubgegevens van het</t>
    </r>
    <r>
      <rPr>
        <b/>
        <sz val="11"/>
        <rFont val="Arial"/>
        <family val="2"/>
      </rPr>
      <t xml:space="preserve"> voorbijgaande kalenderjaar. </t>
    </r>
  </si>
  <si>
    <r>
      <t xml:space="preserve">Mail het bestand door naar sportdienst@oudenaarde.be </t>
    </r>
    <r>
      <rPr>
        <b/>
        <sz val="11"/>
        <rFont val="Arial"/>
        <family val="2"/>
      </rPr>
      <t>met de nodige bijlagen.</t>
    </r>
    <r>
      <rPr>
        <sz val="11"/>
        <rFont val="Arial"/>
        <family val="2"/>
      </rPr>
      <t xml:space="preserve"> Welke bijlagen nodig zijn, wordt op het einde van het aanvraagformulier medegedeeld in het overzicht.  </t>
    </r>
  </si>
  <si>
    <t xml:space="preserve">Wanneer u alle grijze vakken hebt ingevuld, zal er onderaan het tabblad een zwarte knop verschijnen om naar het volgende tabblad te gaan. </t>
  </si>
  <si>
    <r>
      <t>Uw aanvraag is</t>
    </r>
    <r>
      <rPr>
        <b/>
        <sz val="11"/>
        <rFont val="Arial"/>
        <family val="2"/>
      </rPr>
      <t xml:space="preserve"> pas ontvankelijk wanneer alle nodige bijlagen </t>
    </r>
    <r>
      <rPr>
        <sz val="11"/>
        <rFont val="Arial"/>
        <family val="2"/>
      </rPr>
      <t>zijn bijgevoegd.</t>
    </r>
  </si>
  <si>
    <t>Vul alle grijze vakken in op basis van de clubgegevens van het voorgaande kalenderjaar.</t>
  </si>
  <si>
    <t xml:space="preserve">Naam Voornaam bestuurslid </t>
  </si>
  <si>
    <t>E-mailadres</t>
  </si>
  <si>
    <t>Gegevens bestuursleden</t>
  </si>
  <si>
    <t>Algemene gegevens</t>
  </si>
  <si>
    <t>Adres</t>
  </si>
  <si>
    <t xml:space="preserve">Tel./ GSM </t>
  </si>
  <si>
    <t xml:space="preserve">Voorzitter </t>
  </si>
  <si>
    <t xml:space="preserve">Secretaris </t>
  </si>
  <si>
    <t>Penningmeester</t>
  </si>
  <si>
    <t>Is uw sportvereniging een open vereniging? Hieronder wordt verstaan dat iedereen lid kan worden van de sportvereniging op voorwaarde dat hij/zij de waarden en normen, reglementen en doelstellingen van de vereniging eerbiedigt.</t>
  </si>
  <si>
    <t xml:space="preserve">Verklaren jullie als sportvereniging dat: 
&gt; Men de positieve waarden in de sport actief, met volgehouden inspanning en met goede planning nastreeft.
&gt; Men inspanningen levert om alle vormen van discriminatie uit de sport te bannen.
&gt; Men erkent en aanvaardt het feit dat sport ook negatieve effecten (bedrog, doping, misbruik, uitbuiting, …) kan veroorzaken en dat preventieve en curatieve maatregelen nodig zijn om sporters te beschermen. </t>
  </si>
  <si>
    <r>
      <t xml:space="preserve">Sportverenigingen vanaf categorie B met meer van meer dan 200 </t>
    </r>
    <r>
      <rPr>
        <b/>
        <sz val="11"/>
        <rFont val="Arial"/>
        <family val="2"/>
      </rPr>
      <t>jeugd</t>
    </r>
    <r>
      <rPr>
        <sz val="11"/>
        <rFont val="Arial"/>
        <family val="2"/>
      </rPr>
      <t>leden (≤ 17 jaar in kalenderjaar waarvoor subsidies worden aangevraagd) krijgen 15 punten, sportverenigingen met minder dan 200 jeugdleden krijgen aantal jeugdleden/200 x15 punten.</t>
    </r>
    <r>
      <rPr>
        <vertAlign val="superscript"/>
        <sz val="11"/>
        <rFont val="Arial"/>
        <family val="2"/>
      </rPr>
      <t xml:space="preserve"> </t>
    </r>
  </si>
  <si>
    <t xml:space="preserve">Eens alle subsidiedossiers binnen zijn en gecontroleerd zijn, wordt de waarde van 1 punt berekend. </t>
  </si>
  <si>
    <t xml:space="preserve">Organisatie van een open sportkamp (dus ook voor niet-leden) waar kansen-passers welkom zijn. Kansenpas-tarief en kansenpas logo moet duidelijk vermeld zijn op het openbaar kanaal. (minimaal 4 uur/dag en minimum 10 deelnemers). </t>
  </si>
  <si>
    <t xml:space="preserve">Heeft de vereniging meegeholpen aan activtieten i.s.m. de sprotdient? 
Dit als vrijwilliger (0.5 pt / uur). 
Voorbeelden: sportdagen (DAS-beurs, schoolsportdagen,…), buurtsport, sportbeurs, seniorenaanbod, sportkampen i.s.m. sportdienst, krullewiet, … </t>
  </si>
  <si>
    <t xml:space="preserve">Wenst u subsidies aan te vragen voor 'Extra thema'? </t>
  </si>
  <si>
    <t xml:space="preserve">Ledenlijst van het voorgaande kalenderjaar EN huidige kalenderjaar (van uw federatie) in excel format met vermelding van volgende zaken in aparte kolommen:
- Naam &amp; Voornaam
- Gemeente
- Geboortedatum
Indien u lid bent van een federatie, voeg de ledenlijst van de federatie toe als bijlage. Deze kan u altijd opvragen bij uw federatie. </t>
  </si>
  <si>
    <r>
      <rPr>
        <sz val="11"/>
        <rFont val="Arial"/>
        <family val="2"/>
      </rPr>
      <t>Indien de maximumgrootte van uw mailserver overschreden wordt, gebruik</t>
    </r>
    <r>
      <rPr>
        <sz val="11"/>
        <color indexed="12"/>
        <rFont val="Arial"/>
        <family val="2"/>
      </rPr>
      <t xml:space="preserve"> 'We Transfer' </t>
    </r>
    <r>
      <rPr>
        <sz val="11"/>
        <rFont val="Arial"/>
        <family val="2"/>
      </rPr>
      <t>om dit door te sturen.</t>
    </r>
  </si>
  <si>
    <t xml:space="preserve">VOORLOPIG TOTAAL GERICHTE SUBSIDIES - EURO </t>
  </si>
  <si>
    <t>VOORLOPIG TOTAAL GERICHTE SUBSIDIES - PUNTEN</t>
  </si>
  <si>
    <t>Extra vast bedrag naargelang categorie</t>
  </si>
  <si>
    <t>Bovenstaande bedragen en puntenaantal zijn indicatoren en dus niet definitief. Het dossier zal eerst nog gecontroleerd worden.</t>
  </si>
  <si>
    <t>Uw aanvraag is pas ontvankelijk wanneer de nodige bijlagen zijn bijgevoegd.</t>
  </si>
  <si>
    <t>Sla het aanvraagformulier op als "Aanvraagformulier_Ondersteuning_'Naam club' ".</t>
  </si>
  <si>
    <t>Wanneer je de aanvraag vervolledigd hebt, sla het dan op als "Aanvraagformulier_Ondersteuning_'Naam club' ".</t>
  </si>
  <si>
    <t>Dit bestand is opgemaakt op basis van het ondersteuningsreglement</t>
  </si>
  <si>
    <t>KALENDERJAAR 2025</t>
  </si>
  <si>
    <t>Jaarlijks kan de sportdienst en/of het beweeg- en sportplatform een extra accent leggen door een thema te kiezen waarrond sportclubs een project/actie uitwerken. Thema 2025 sociaal-sportieve kansen (niet zeker over vereisten? neem asap contact op met de sportdienst)
- aanwezig op infosessie
- minstens 2 proeflessen op sociaal sportieve projecten
- per toeleiding 1 extra punt (max 4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</si>
</sst>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0" x14ac:knownFonts="1">
    <font>
      <sz val="10"/>
      <name val="Arial"/>
    </font>
    <font>
      <sz val="8"/>
      <name val="Arial"/>
      <family val="2"/>
    </font>
    <font>
      <u/>
      <sz val="10"/>
      <color indexed="12"/>
      <name val="Arial"/>
      <family val="2"/>
    </font>
    <font>
      <sz val="10"/>
      <name val="Verdana"/>
      <family val="2"/>
    </font>
    <font>
      <sz val="10"/>
      <name val="Arial"/>
      <family val="2"/>
    </font>
    <font>
      <b/>
      <sz val="10"/>
      <name val="Arial"/>
      <family val="2"/>
    </font>
    <font>
      <sz val="12"/>
      <name val="Arial"/>
      <family val="2"/>
    </font>
    <font>
      <b/>
      <sz val="12"/>
      <color indexed="9"/>
      <name val="Arial"/>
      <family val="2"/>
    </font>
    <font>
      <sz val="11"/>
      <name val="Arial"/>
      <family val="2"/>
    </font>
    <font>
      <i/>
      <sz val="11"/>
      <name val="Arial"/>
      <family val="2"/>
    </font>
    <font>
      <sz val="16"/>
      <name val="Arial"/>
      <family val="2"/>
    </font>
    <font>
      <sz val="10"/>
      <name val="Calibri"/>
      <family val="2"/>
    </font>
    <font>
      <sz val="18"/>
      <color theme="0"/>
      <name val="Arial"/>
      <family val="2"/>
    </font>
    <font>
      <b/>
      <sz val="10"/>
      <color rgb="FFFF0000"/>
      <name val="Arial"/>
      <family val="2"/>
    </font>
    <font>
      <sz val="14"/>
      <color theme="0"/>
      <name val="Arial"/>
      <family val="2"/>
    </font>
    <font>
      <sz val="14"/>
      <color rgb="FFFF0000"/>
      <name val="Arial"/>
      <family val="2"/>
    </font>
    <font>
      <sz val="16"/>
      <color theme="0"/>
      <name val="Arial"/>
      <family val="2"/>
    </font>
    <font>
      <b/>
      <sz val="12"/>
      <color theme="0"/>
      <name val="Arial"/>
      <family val="2"/>
    </font>
    <font>
      <sz val="12"/>
      <color theme="0"/>
      <name val="Arial"/>
      <family val="2"/>
    </font>
    <font>
      <sz val="10"/>
      <color theme="9"/>
      <name val="Arial"/>
      <family val="2"/>
    </font>
    <font>
      <b/>
      <sz val="18"/>
      <color theme="0"/>
      <name val="Arial"/>
      <family val="2"/>
    </font>
    <font>
      <b/>
      <sz val="11"/>
      <name val="Arial"/>
      <family val="2"/>
    </font>
    <font>
      <sz val="10"/>
      <color theme="0"/>
      <name val="Arial"/>
      <family val="2"/>
    </font>
    <font>
      <sz val="11"/>
      <color theme="0"/>
      <name val="Arial"/>
      <family val="2"/>
    </font>
    <font>
      <b/>
      <sz val="11"/>
      <color theme="0"/>
      <name val="Arial"/>
      <family val="2"/>
    </font>
    <font>
      <b/>
      <sz val="10"/>
      <color theme="0"/>
      <name val="Arial"/>
      <family val="2"/>
    </font>
    <font>
      <sz val="8.4"/>
      <name val="Arial"/>
      <family val="2"/>
    </font>
    <font>
      <sz val="11"/>
      <color theme="9"/>
      <name val="Arial"/>
      <family val="2"/>
    </font>
    <font>
      <sz val="11"/>
      <color rgb="FFFF0000"/>
      <name val="Arial"/>
      <family val="2"/>
    </font>
    <font>
      <sz val="10"/>
      <color rgb="FFFF0000"/>
      <name val="Arial"/>
      <family val="2"/>
    </font>
    <font>
      <sz val="16"/>
      <color indexed="12"/>
      <name val="Arial"/>
      <family val="2"/>
    </font>
    <font>
      <b/>
      <sz val="11"/>
      <color rgb="FFFF0000"/>
      <name val="Arial"/>
      <family val="2"/>
    </font>
    <font>
      <sz val="10"/>
      <color theme="9" tint="-0.249977111117893"/>
      <name val="Arial"/>
      <family val="2"/>
    </font>
    <font>
      <sz val="14"/>
      <color theme="9" tint="-0.249977111117893"/>
      <name val="Arial"/>
      <family val="2"/>
    </font>
    <font>
      <b/>
      <sz val="16"/>
      <color indexed="9"/>
      <name val="Arial"/>
      <family val="2"/>
    </font>
    <font>
      <b/>
      <sz val="16"/>
      <color theme="0"/>
      <name val="Arial"/>
      <family val="2"/>
    </font>
    <font>
      <u/>
      <sz val="11"/>
      <name val="Arial"/>
      <family val="2"/>
    </font>
    <font>
      <vertAlign val="superscript"/>
      <sz val="11"/>
      <name val="Arial"/>
      <family val="2"/>
    </font>
    <font>
      <sz val="11"/>
      <color indexed="12"/>
      <name val="Arial"/>
      <family val="2"/>
    </font>
    <font>
      <sz val="14"/>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24">
    <xf numFmtId="0" fontId="0" fillId="0" borderId="0" xfId="0"/>
    <xf numFmtId="0" fontId="4" fillId="0" borderId="0" xfId="0" applyFont="1" applyAlignment="1">
      <alignment horizontal="center" vertical="center"/>
    </xf>
    <xf numFmtId="0" fontId="4" fillId="0" borderId="0" xfId="0" applyFont="1"/>
    <xf numFmtId="0" fontId="12" fillId="0" borderId="0" xfId="0" applyFont="1" applyAlignment="1">
      <alignment horizontal="center"/>
    </xf>
    <xf numFmtId="0" fontId="6" fillId="0" borderId="0" xfId="0" applyFont="1"/>
    <xf numFmtId="0" fontId="6" fillId="0" borderId="0" xfId="0" applyFont="1" applyAlignment="1">
      <alignment horizontal="center" vertical="center"/>
    </xf>
    <xf numFmtId="0" fontId="13" fillId="0" borderId="0" xfId="0" applyFont="1" applyAlignment="1">
      <alignment horizontal="left" vertical="center"/>
    </xf>
    <xf numFmtId="0" fontId="4" fillId="0" borderId="0" xfId="0" applyFont="1" applyAlignment="1">
      <alignment vertical="center" wrapText="1" shrinkToFit="1"/>
    </xf>
    <xf numFmtId="0" fontId="4" fillId="0" borderId="0" xfId="0" applyFont="1" applyAlignment="1">
      <alignment horizontal="right" vertical="center" wrapText="1" shrinkToFit="1"/>
    </xf>
    <xf numFmtId="0" fontId="15" fillId="0" borderId="0" xfId="1" applyFont="1" applyFill="1" applyAlignment="1" applyProtection="1">
      <alignment vertical="center" wrapText="1"/>
    </xf>
    <xf numFmtId="0" fontId="4" fillId="0" borderId="0" xfId="0" applyFont="1" applyAlignment="1">
      <alignment vertical="center"/>
    </xf>
    <xf numFmtId="49" fontId="4" fillId="0" borderId="7" xfId="0" applyNumberFormat="1" applyFont="1" applyBorder="1" applyAlignment="1" applyProtection="1">
      <alignment horizontal="center" vertical="center"/>
      <protection locked="0"/>
    </xf>
    <xf numFmtId="0" fontId="4" fillId="0" borderId="10" xfId="0" applyFont="1" applyBorder="1" applyAlignment="1">
      <alignment wrapText="1"/>
    </xf>
    <xf numFmtId="0" fontId="19" fillId="0" borderId="0" xfId="0" applyFont="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left" vertical="center"/>
    </xf>
    <xf numFmtId="0" fontId="14" fillId="0" borderId="0" xfId="1" applyFont="1" applyFill="1" applyAlignment="1" applyProtection="1">
      <alignment vertical="center" wrapText="1"/>
    </xf>
    <xf numFmtId="49" fontId="8" fillId="3" borderId="7" xfId="0" applyNumberFormat="1" applyFont="1" applyFill="1" applyBorder="1" applyAlignment="1" applyProtection="1">
      <alignment horizontal="center" vertical="center"/>
      <protection locked="0"/>
    </xf>
    <xf numFmtId="0" fontId="8" fillId="3" borderId="7" xfId="0" applyFont="1" applyFill="1" applyBorder="1" applyAlignment="1">
      <alignment horizontal="center" vertical="center"/>
    </xf>
    <xf numFmtId="0" fontId="8" fillId="0" borderId="8" xfId="0" applyFont="1" applyBorder="1" applyAlignment="1">
      <alignment vertical="center"/>
    </xf>
    <xf numFmtId="0" fontId="8" fillId="0" borderId="8" xfId="0" applyFont="1" applyBorder="1" applyAlignment="1">
      <alignment horizontal="left" vertical="center"/>
    </xf>
    <xf numFmtId="0" fontId="4" fillId="0" borderId="0" xfId="0" applyFont="1" applyAlignment="1">
      <alignment wrapText="1"/>
    </xf>
    <xf numFmtId="0" fontId="23" fillId="0" borderId="0" xfId="0" applyFont="1" applyAlignment="1">
      <alignment horizontal="center" vertical="center" wrapText="1"/>
    </xf>
    <xf numFmtId="0" fontId="23" fillId="0" borderId="0" xfId="0" applyFont="1" applyAlignment="1">
      <alignment vertical="center" wrapText="1"/>
    </xf>
    <xf numFmtId="0" fontId="8" fillId="0" borderId="0" xfId="0" applyFont="1" applyAlignment="1" applyProtection="1">
      <alignment horizontal="center" vertical="center"/>
      <protection locked="0"/>
    </xf>
    <xf numFmtId="0" fontId="22" fillId="0" borderId="0" xfId="0" applyFont="1" applyAlignment="1">
      <alignment horizontal="center" vertical="center"/>
    </xf>
    <xf numFmtId="0" fontId="8" fillId="0" borderId="0" xfId="0" applyFont="1" applyAlignment="1">
      <alignment horizontal="center" vertical="center" wrapText="1"/>
    </xf>
    <xf numFmtId="0" fontId="23" fillId="0" borderId="0" xfId="0" applyFont="1" applyAlignment="1">
      <alignment vertical="center"/>
    </xf>
    <xf numFmtId="0" fontId="4" fillId="0" borderId="0" xfId="0" applyFont="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vertical="center"/>
    </xf>
    <xf numFmtId="0" fontId="25" fillId="0" borderId="0" xfId="0" applyFont="1" applyAlignment="1">
      <alignment horizontal="left" vertical="center"/>
    </xf>
    <xf numFmtId="0" fontId="22" fillId="0" borderId="0" xfId="0" applyFont="1"/>
    <xf numFmtId="0" fontId="8" fillId="2" borderId="7" xfId="0" applyFont="1" applyFill="1" applyBorder="1" applyAlignment="1" applyProtection="1">
      <alignment horizontal="center" vertical="center"/>
      <protection locked="0"/>
    </xf>
    <xf numFmtId="0" fontId="23" fillId="0" borderId="7" xfId="0" applyFont="1" applyBorder="1" applyAlignment="1">
      <alignment horizontal="center" vertical="center" wrapText="1"/>
    </xf>
    <xf numFmtId="0" fontId="8" fillId="0" borderId="7" xfId="0" applyFont="1" applyBorder="1" applyAlignment="1">
      <alignment horizontal="center" vertical="center" wrapText="1"/>
    </xf>
    <xf numFmtId="0" fontId="4" fillId="0" borderId="9" xfId="0" applyFont="1" applyBorder="1" applyAlignment="1">
      <alignment vertical="top"/>
    </xf>
    <xf numFmtId="44" fontId="8" fillId="0" borderId="4" xfId="0" applyNumberFormat="1" applyFont="1" applyBorder="1" applyAlignment="1" applyProtection="1">
      <alignment horizontal="center" vertical="center"/>
      <protection locked="0"/>
    </xf>
    <xf numFmtId="0" fontId="4" fillId="0" borderId="0" xfId="0" applyFont="1" applyAlignment="1">
      <alignment vertical="top"/>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9" fillId="0" borderId="0" xfId="0" applyFont="1" applyAlignment="1">
      <alignment vertical="top"/>
    </xf>
    <xf numFmtId="0" fontId="17" fillId="4" borderId="0" xfId="0" applyFont="1" applyFill="1" applyAlignment="1">
      <alignment horizontal="center" vertical="center"/>
    </xf>
    <xf numFmtId="0" fontId="23" fillId="0" borderId="4"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19" fillId="0" borderId="0" xfId="0" applyFont="1" applyAlignment="1">
      <alignment vertical="top" wrapText="1"/>
    </xf>
    <xf numFmtId="0" fontId="19" fillId="0" borderId="0" xfId="0" applyFont="1"/>
    <xf numFmtId="0" fontId="0" fillId="0" borderId="7" xfId="0" applyBorder="1" applyAlignment="1">
      <alignment horizontal="center" vertical="center"/>
    </xf>
    <xf numFmtId="0" fontId="4" fillId="0" borderId="0" xfId="0" applyFont="1" applyAlignment="1">
      <alignment horizontal="left" vertical="center" wrapText="1"/>
    </xf>
    <xf numFmtId="0" fontId="8" fillId="0" borderId="0" xfId="0" applyFont="1" applyAlignment="1" applyProtection="1">
      <alignment horizontal="left" vertical="center"/>
      <protection locked="0"/>
    </xf>
    <xf numFmtId="0" fontId="4" fillId="0" borderId="0" xfId="0" applyFont="1" applyAlignment="1">
      <alignment horizontal="center"/>
    </xf>
    <xf numFmtId="0" fontId="0" fillId="0" borderId="0" xfId="0" applyAlignment="1">
      <alignment horizontal="left"/>
    </xf>
    <xf numFmtId="0" fontId="3" fillId="0" borderId="0" xfId="0" applyFont="1" applyAlignment="1">
      <alignment vertical="top"/>
    </xf>
    <xf numFmtId="0" fontId="3" fillId="0" borderId="0" xfId="0" quotePrefix="1" applyFont="1" applyAlignment="1">
      <alignment vertical="top"/>
    </xf>
    <xf numFmtId="0" fontId="3" fillId="0" borderId="0" xfId="0" applyFont="1"/>
    <xf numFmtId="0" fontId="19" fillId="0" borderId="9" xfId="0" applyFont="1" applyBorder="1" applyAlignment="1">
      <alignment vertical="top"/>
    </xf>
    <xf numFmtId="49" fontId="0" fillId="0" borderId="0" xfId="0" applyNumberFormat="1"/>
    <xf numFmtId="0" fontId="21" fillId="0" borderId="7" xfId="0" applyFont="1" applyBorder="1" applyAlignment="1">
      <alignment horizontal="center" vertical="center" wrapText="1"/>
    </xf>
    <xf numFmtId="0" fontId="4" fillId="0" borderId="0" xfId="0" applyFont="1" applyAlignment="1">
      <alignment horizontal="right"/>
    </xf>
    <xf numFmtId="0" fontId="12" fillId="0" borderId="0" xfId="0" applyFont="1"/>
    <xf numFmtId="0" fontId="7" fillId="0" borderId="0" xfId="0" applyFont="1"/>
    <xf numFmtId="0" fontId="17" fillId="0" borderId="0" xfId="0" applyFont="1" applyAlignment="1">
      <alignment horizontal="center" vertical="center" wrapText="1" shrinkToFit="1"/>
    </xf>
    <xf numFmtId="0" fontId="8" fillId="0" borderId="11" xfId="0" applyFont="1" applyBorder="1" applyAlignment="1">
      <alignment horizontal="center" vertical="center" wrapText="1"/>
    </xf>
    <xf numFmtId="0" fontId="31" fillId="0" borderId="0" xfId="0" applyFont="1" applyAlignment="1">
      <alignment horizontal="center" vertical="center" wrapText="1"/>
    </xf>
    <xf numFmtId="0" fontId="28" fillId="0" borderId="0" xfId="0" applyFont="1" applyAlignment="1" applyProtection="1">
      <alignment horizontal="center" vertical="top"/>
      <protection locked="0"/>
    </xf>
    <xf numFmtId="0" fontId="28" fillId="0" borderId="0" xfId="0" applyFont="1" applyAlignment="1">
      <alignment horizontal="left" vertical="top" wrapText="1"/>
    </xf>
    <xf numFmtId="0" fontId="21" fillId="0" borderId="15" xfId="0" applyFont="1" applyBorder="1" applyAlignment="1">
      <alignment horizontal="center" vertical="center" wrapText="1"/>
    </xf>
    <xf numFmtId="0" fontId="8" fillId="2" borderId="15" xfId="0" applyFont="1" applyFill="1" applyBorder="1" applyAlignment="1" applyProtection="1">
      <alignment horizontal="center" vertical="center"/>
      <protection locked="0"/>
    </xf>
    <xf numFmtId="0" fontId="23" fillId="0" borderId="15" xfId="0" applyFont="1" applyBorder="1" applyAlignment="1">
      <alignment horizontal="center" vertical="center" wrapText="1"/>
    </xf>
    <xf numFmtId="44" fontId="8" fillId="0" borderId="15"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8" fillId="2" borderId="16" xfId="0" applyFont="1" applyFill="1" applyBorder="1" applyAlignment="1" applyProtection="1">
      <alignment horizontal="center" vertical="center"/>
      <protection locked="0"/>
    </xf>
    <xf numFmtId="44" fontId="8" fillId="0" borderId="16" xfId="0" applyNumberFormat="1"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21" fillId="0" borderId="16" xfId="0" applyFont="1" applyBorder="1" applyAlignment="1">
      <alignment horizontal="center" vertical="center" wrapText="1"/>
    </xf>
    <xf numFmtId="0" fontId="23" fillId="0" borderId="16" xfId="0" applyFont="1" applyBorder="1" applyAlignment="1">
      <alignment horizontal="center" vertical="center" wrapText="1"/>
    </xf>
    <xf numFmtId="0" fontId="21" fillId="0" borderId="22" xfId="0" applyFont="1" applyBorder="1" applyAlignment="1">
      <alignment horizontal="center" vertical="center" wrapText="1"/>
    </xf>
    <xf numFmtId="0" fontId="8" fillId="2" borderId="22" xfId="0" applyFont="1" applyFill="1" applyBorder="1" applyAlignment="1" applyProtection="1">
      <alignment horizontal="center" vertical="center"/>
      <protection locked="0"/>
    </xf>
    <xf numFmtId="0" fontId="27" fillId="0" borderId="22" xfId="0" applyFont="1" applyBorder="1" applyAlignment="1">
      <alignment horizontal="center" vertical="center" wrapText="1"/>
    </xf>
    <xf numFmtId="0" fontId="2" fillId="0" borderId="0" xfId="1" applyBorder="1" applyAlignment="1" applyProtection="1">
      <alignment vertical="top" wrapText="1"/>
    </xf>
    <xf numFmtId="0" fontId="2" fillId="0" borderId="0" xfId="1" applyAlignment="1" applyProtection="1">
      <alignment vertical="top"/>
    </xf>
    <xf numFmtId="0" fontId="8" fillId="0" borderId="0" xfId="0" applyFont="1"/>
    <xf numFmtId="0" fontId="8" fillId="0" borderId="8" xfId="0" applyFont="1" applyBorder="1" applyAlignment="1">
      <alignment horizontal="left"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33" fillId="0" borderId="0" xfId="1" applyFont="1" applyFill="1" applyAlignment="1" applyProtection="1">
      <alignment vertical="center" wrapText="1"/>
    </xf>
    <xf numFmtId="49" fontId="8" fillId="3"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7" xfId="0" applyFont="1" applyBorder="1" applyAlignment="1">
      <alignment vertical="center"/>
    </xf>
    <xf numFmtId="0" fontId="19" fillId="0" borderId="0" xfId="0" applyFont="1" applyAlignment="1">
      <alignment vertical="center"/>
    </xf>
    <xf numFmtId="0" fontId="8" fillId="0" borderId="0" xfId="0" applyFont="1" applyAlignment="1">
      <alignment vertical="center"/>
    </xf>
    <xf numFmtId="0" fontId="8" fillId="0" borderId="7" xfId="0" applyFont="1" applyBorder="1" applyAlignment="1">
      <alignment vertical="center" wrapText="1"/>
    </xf>
    <xf numFmtId="0" fontId="1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22" fillId="0" borderId="0" xfId="0" applyFont="1" applyAlignment="1">
      <alignment vertical="center"/>
    </xf>
    <xf numFmtId="0" fontId="10" fillId="0" borderId="0" xfId="0" applyFont="1" applyAlignment="1">
      <alignment vertical="top"/>
    </xf>
    <xf numFmtId="44" fontId="10" fillId="8" borderId="23" xfId="0" applyNumberFormat="1" applyFont="1" applyFill="1" applyBorder="1" applyAlignment="1">
      <alignment horizontal="center" vertical="center"/>
    </xf>
    <xf numFmtId="0" fontId="10" fillId="8" borderId="24" xfId="0" applyFont="1" applyFill="1" applyBorder="1" applyAlignment="1">
      <alignment horizontal="right" vertical="center"/>
    </xf>
    <xf numFmtId="0" fontId="8" fillId="0" borderId="22" xfId="0" applyFont="1" applyBorder="1" applyAlignment="1" applyProtection="1">
      <alignment horizontal="center" vertical="center"/>
      <protection locked="0"/>
    </xf>
    <xf numFmtId="0" fontId="8" fillId="0" borderId="22" xfId="0" applyFont="1" applyBorder="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top"/>
    </xf>
    <xf numFmtId="0" fontId="8" fillId="0" borderId="0" xfId="0" applyFont="1" applyAlignment="1">
      <alignment wrapText="1"/>
    </xf>
    <xf numFmtId="0" fontId="27" fillId="0" borderId="0" xfId="0" applyFont="1"/>
    <xf numFmtId="0" fontId="32" fillId="0" borderId="0" xfId="0" applyFont="1" applyAlignment="1">
      <alignment vertical="center"/>
    </xf>
    <xf numFmtId="0" fontId="8" fillId="0" borderId="15" xfId="0" applyFont="1" applyBorder="1" applyAlignment="1">
      <alignment vertical="center" wrapText="1"/>
    </xf>
    <xf numFmtId="0" fontId="8" fillId="0" borderId="15" xfId="0" applyFont="1" applyBorder="1" applyAlignment="1">
      <alignment horizontal="center" vertical="center"/>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8" fillId="0" borderId="16" xfId="0" applyFont="1" applyBorder="1" applyAlignment="1">
      <alignment vertical="center" wrapText="1"/>
    </xf>
    <xf numFmtId="0" fontId="8" fillId="0" borderId="4" xfId="0" applyFont="1" applyBorder="1" applyAlignment="1">
      <alignment horizontal="left" vertical="center"/>
    </xf>
    <xf numFmtId="0" fontId="8" fillId="0" borderId="4" xfId="0" applyFont="1" applyBorder="1" applyAlignment="1">
      <alignment horizontal="center" vertical="center"/>
    </xf>
    <xf numFmtId="0" fontId="8" fillId="0" borderId="16" xfId="0" applyFont="1" applyBorder="1" applyAlignment="1">
      <alignment horizontal="left" vertical="center" wrapText="1"/>
    </xf>
    <xf numFmtId="0" fontId="8" fillId="0" borderId="4" xfId="0" applyFont="1" applyBorder="1" applyAlignment="1">
      <alignment horizontal="left" vertical="center" wrapText="1"/>
    </xf>
    <xf numFmtId="0" fontId="8" fillId="0" borderId="16" xfId="0" applyFont="1" applyBorder="1" applyAlignment="1">
      <alignment horizontal="center" vertical="center"/>
    </xf>
    <xf numFmtId="0" fontId="8" fillId="0" borderId="22" xfId="0" applyFont="1" applyBorder="1" applyAlignment="1">
      <alignment horizontal="center" vertical="center" wrapText="1"/>
    </xf>
    <xf numFmtId="0" fontId="8" fillId="0" borderId="7" xfId="0" applyFont="1" applyBorder="1" applyAlignment="1">
      <alignment horizontal="left" vertical="center" wrapText="1"/>
    </xf>
    <xf numFmtId="0" fontId="28" fillId="0" borderId="0" xfId="0" applyFont="1" applyAlignment="1">
      <alignment vertical="top" wrapText="1"/>
    </xf>
    <xf numFmtId="0" fontId="28" fillId="0" borderId="0" xfId="0" applyFont="1" applyAlignment="1">
      <alignment vertical="center" wrapText="1"/>
    </xf>
    <xf numFmtId="0" fontId="28" fillId="0" borderId="0" xfId="0" applyFont="1" applyAlignment="1">
      <alignment horizontal="center" vertical="center" wrapText="1"/>
    </xf>
    <xf numFmtId="0" fontId="8" fillId="0" borderId="0" xfId="0" applyFont="1" applyAlignment="1">
      <alignment horizontal="right" vertical="top" wrapText="1"/>
    </xf>
    <xf numFmtId="0" fontId="29" fillId="0" borderId="26" xfId="0" applyFont="1" applyBorder="1" applyAlignment="1">
      <alignment horizontal="center" vertical="center"/>
    </xf>
    <xf numFmtId="0" fontId="29" fillId="0" borderId="0" xfId="0" applyFont="1" applyAlignment="1">
      <alignment vertical="top"/>
    </xf>
    <xf numFmtId="0" fontId="28" fillId="0" borderId="22" xfId="0" applyFont="1" applyBorder="1" applyAlignment="1">
      <alignment horizontal="left" vertical="center" wrapText="1"/>
    </xf>
    <xf numFmtId="0" fontId="28" fillId="0" borderId="22" xfId="0" applyFont="1" applyBorder="1" applyAlignment="1" applyProtection="1">
      <alignment horizontal="center" vertical="center"/>
      <protection locked="0"/>
    </xf>
    <xf numFmtId="0" fontId="21" fillId="0" borderId="0" xfId="0" applyFont="1"/>
    <xf numFmtId="0" fontId="0" fillId="0" borderId="0" xfId="0" applyAlignment="1">
      <alignment horizontal="left" vertical="center"/>
    </xf>
    <xf numFmtId="0" fontId="8" fillId="2" borderId="4" xfId="0" applyFont="1" applyFill="1" applyBorder="1" applyAlignment="1" applyProtection="1">
      <alignment horizontal="center" vertical="center"/>
      <protection locked="0"/>
    </xf>
    <xf numFmtId="0" fontId="21" fillId="0" borderId="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vertical="center" wrapText="1" shrinkToFit="1"/>
    </xf>
    <xf numFmtId="0" fontId="8" fillId="0" borderId="0" xfId="0" applyFont="1" applyAlignment="1">
      <alignment horizontal="right" vertical="center" wrapText="1" shrinkToFit="1"/>
    </xf>
    <xf numFmtId="0" fontId="8" fillId="0" borderId="0" xfId="0" applyFont="1" applyAlignment="1">
      <alignment horizontal="center" wrapText="1" shrinkToFit="1"/>
    </xf>
    <xf numFmtId="0" fontId="8" fillId="0" borderId="1" xfId="0" applyFont="1" applyBorder="1" applyAlignment="1">
      <alignment vertical="center"/>
    </xf>
    <xf numFmtId="0" fontId="8" fillId="0" borderId="1" xfId="0" quotePrefix="1" applyFont="1" applyBorder="1" applyAlignment="1">
      <alignment vertical="center"/>
    </xf>
    <xf numFmtId="0" fontId="4" fillId="0" borderId="7" xfId="0" applyFont="1" applyBorder="1" applyAlignment="1">
      <alignment vertical="center"/>
    </xf>
    <xf numFmtId="0" fontId="4" fillId="0" borderId="7" xfId="0" quotePrefix="1" applyFont="1" applyBorder="1" applyAlignment="1">
      <alignment vertical="center"/>
    </xf>
    <xf numFmtId="0" fontId="8" fillId="0" borderId="0" xfId="0" quotePrefix="1" applyFont="1" applyAlignment="1">
      <alignment vertical="center"/>
    </xf>
    <xf numFmtId="49" fontId="8" fillId="0" borderId="0" xfId="0" applyNumberFormat="1" applyFont="1" applyAlignment="1" applyProtection="1">
      <alignment horizontal="center" vertical="center"/>
      <protection locked="0"/>
    </xf>
    <xf numFmtId="0" fontId="4" fillId="0" borderId="4" xfId="0" applyFont="1" applyBorder="1" applyAlignment="1">
      <alignment vertical="center"/>
    </xf>
    <xf numFmtId="49" fontId="4" fillId="0" borderId="4" xfId="0" applyNumberFormat="1" applyFont="1" applyBorder="1" applyAlignment="1" applyProtection="1">
      <alignment horizontal="center" vertical="center"/>
      <protection locked="0"/>
    </xf>
    <xf numFmtId="0" fontId="4" fillId="0" borderId="4" xfId="0" quotePrefix="1" applyFont="1" applyBorder="1" applyAlignment="1">
      <alignment vertical="center"/>
    </xf>
    <xf numFmtId="0" fontId="4" fillId="0" borderId="1" xfId="0" applyFont="1" applyBorder="1" applyAlignment="1">
      <alignmen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8" fillId="3" borderId="1" xfId="0" applyFont="1" applyFill="1" applyBorder="1" applyAlignment="1">
      <alignment horizontal="center" vertical="center"/>
    </xf>
    <xf numFmtId="49" fontId="4" fillId="3" borderId="1" xfId="0" applyNumberFormat="1" applyFont="1" applyFill="1" applyBorder="1" applyAlignment="1">
      <alignment vertical="center"/>
    </xf>
    <xf numFmtId="0" fontId="4" fillId="3" borderId="1"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44" fontId="8" fillId="0" borderId="13" xfId="0" applyNumberFormat="1" applyFont="1" applyBorder="1" applyAlignment="1">
      <alignment horizontal="center" vertical="center"/>
    </xf>
    <xf numFmtId="44" fontId="8" fillId="0" borderId="11"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xf>
    <xf numFmtId="0" fontId="8" fillId="0" borderId="11" xfId="0" applyFont="1" applyBorder="1" applyAlignment="1">
      <alignment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vertical="center"/>
    </xf>
    <xf numFmtId="0" fontId="28" fillId="0" borderId="21" xfId="0" applyFont="1" applyBorder="1" applyAlignment="1">
      <alignment horizontal="center" vertical="center"/>
    </xf>
    <xf numFmtId="0" fontId="28" fillId="0" borderId="21" xfId="0" applyFont="1" applyBorder="1" applyAlignment="1">
      <alignment vertical="center"/>
    </xf>
    <xf numFmtId="0" fontId="14" fillId="0" borderId="0" xfId="0" applyFont="1" applyAlignment="1">
      <alignment vertical="center" wrapText="1"/>
    </xf>
    <xf numFmtId="0" fontId="8" fillId="0" borderId="22" xfId="0" applyFont="1" applyBorder="1" applyAlignment="1">
      <alignment vertical="center" wrapText="1"/>
    </xf>
    <xf numFmtId="0" fontId="8" fillId="0" borderId="0" xfId="0" applyFont="1" applyAlignment="1">
      <alignment horizontal="left" vertical="center"/>
    </xf>
    <xf numFmtId="0" fontId="38" fillId="0" borderId="0" xfId="1" applyFont="1" applyBorder="1" applyAlignment="1" applyProtection="1"/>
    <xf numFmtId="44" fontId="8" fillId="0" borderId="1" xfId="0" applyNumberFormat="1" applyFont="1" applyBorder="1" applyAlignment="1">
      <alignment horizontal="center" vertical="center"/>
    </xf>
    <xf numFmtId="0" fontId="8" fillId="0" borderId="0" xfId="0" applyFont="1" applyAlignment="1">
      <alignment horizontal="center"/>
    </xf>
    <xf numFmtId="0" fontId="8" fillId="0" borderId="1" xfId="0" applyFont="1" applyBorder="1" applyAlignment="1">
      <alignment horizontal="center"/>
    </xf>
    <xf numFmtId="0" fontId="4" fillId="0" borderId="0" xfId="1" applyFont="1" applyFill="1" applyBorder="1" applyAlignment="1" applyProtection="1">
      <alignment horizontal="center" vertical="center" wrapText="1"/>
    </xf>
    <xf numFmtId="0" fontId="16" fillId="4" borderId="0" xfId="0" applyFont="1" applyFill="1" applyAlignment="1">
      <alignment horizontal="center"/>
    </xf>
    <xf numFmtId="0" fontId="8" fillId="0" borderId="0" xfId="0" applyFont="1" applyAlignment="1">
      <alignment horizontal="left" vertical="center" wrapText="1"/>
    </xf>
    <xf numFmtId="0" fontId="16" fillId="7" borderId="0" xfId="1" applyFont="1" applyFill="1" applyAlignment="1" applyProtection="1">
      <alignment horizontal="center" wrapText="1"/>
      <protection locked="0"/>
    </xf>
    <xf numFmtId="0" fontId="20" fillId="6" borderId="0" xfId="0" applyFont="1" applyFill="1" applyAlignment="1">
      <alignment horizontal="center"/>
    </xf>
    <xf numFmtId="0" fontId="12" fillId="6" borderId="0" xfId="0" applyFont="1" applyFill="1" applyAlignment="1">
      <alignment horizontal="center"/>
    </xf>
    <xf numFmtId="0" fontId="2" fillId="0" borderId="0" xfId="1" applyBorder="1" applyAlignment="1" applyProtection="1">
      <alignment horizontal="left" vertical="center" wrapText="1"/>
    </xf>
    <xf numFmtId="0" fontId="2" fillId="0" borderId="0" xfId="1" applyAlignment="1" applyProtection="1">
      <alignment horizontal="left" vertical="center" wrapText="1"/>
    </xf>
    <xf numFmtId="0" fontId="8" fillId="0" borderId="0" xfId="0" applyFont="1" applyAlignment="1">
      <alignment horizontal="left" vertical="center"/>
    </xf>
    <xf numFmtId="0" fontId="30" fillId="0" borderId="0" xfId="1" applyFont="1" applyFill="1" applyAlignment="1" applyProtection="1">
      <alignment horizontal="center" vertical="center" wrapText="1"/>
    </xf>
    <xf numFmtId="0" fontId="10" fillId="0" borderId="0" xfId="1" applyFont="1" applyFill="1" applyAlignment="1" applyProtection="1">
      <alignment horizontal="center" vertical="center" wrapText="1"/>
    </xf>
    <xf numFmtId="0" fontId="14" fillId="5" borderId="0" xfId="1" applyFont="1" applyFill="1" applyAlignment="1" applyProtection="1">
      <alignment horizontal="center" vertical="center" wrapText="1"/>
    </xf>
    <xf numFmtId="0" fontId="16" fillId="4" borderId="0" xfId="0" applyFont="1" applyFill="1" applyAlignment="1">
      <alignment horizontal="center" vertical="center"/>
    </xf>
    <xf numFmtId="0" fontId="16" fillId="5" borderId="0" xfId="1" applyFont="1" applyFill="1" applyAlignment="1" applyProtection="1">
      <alignment horizontal="center" vertical="center" wrapText="1"/>
    </xf>
    <xf numFmtId="0" fontId="10" fillId="0" borderId="2" xfId="1" applyFont="1" applyBorder="1" applyAlignment="1" applyProtection="1">
      <alignment horizontal="center" vertical="center"/>
    </xf>
    <xf numFmtId="0" fontId="23" fillId="0" borderId="0" xfId="0" applyFont="1" applyAlignment="1">
      <alignment horizontal="left" vertical="center"/>
    </xf>
    <xf numFmtId="0" fontId="30" fillId="0" borderId="0" xfId="1" applyFont="1" applyBorder="1" applyAlignment="1" applyProtection="1">
      <alignment horizontal="center" vertical="center"/>
    </xf>
    <xf numFmtId="0" fontId="10" fillId="0" borderId="0" xfId="0" applyFont="1" applyAlignment="1">
      <alignment horizontal="center" vertical="center"/>
    </xf>
    <xf numFmtId="0" fontId="30" fillId="0" borderId="0" xfId="1" applyFont="1" applyAlignment="1" applyProtection="1">
      <alignment horizontal="center" vertical="center"/>
    </xf>
    <xf numFmtId="0" fontId="10" fillId="0" borderId="0" xfId="1" applyFont="1" applyBorder="1" applyAlignment="1" applyProtection="1">
      <alignment horizontal="center" vertical="center" wrapText="1"/>
    </xf>
    <xf numFmtId="0" fontId="8" fillId="0" borderId="25" xfId="0" applyFont="1" applyBorder="1" applyAlignment="1">
      <alignment horizontal="left" vertical="center" wrapText="1"/>
    </xf>
    <xf numFmtId="0" fontId="8" fillId="0" borderId="4" xfId="0" applyFont="1" applyBorder="1" applyAlignment="1">
      <alignment horizontal="left" vertical="center" wrapText="1"/>
    </xf>
    <xf numFmtId="0" fontId="12" fillId="7" borderId="0" xfId="1" applyFont="1" applyFill="1" applyAlignment="1" applyProtection="1">
      <alignment horizontal="center"/>
    </xf>
    <xf numFmtId="0" fontId="16" fillId="5" borderId="0" xfId="0" applyFont="1" applyFill="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0" fillId="8" borderId="30" xfId="0" applyFont="1" applyFill="1" applyBorder="1" applyAlignment="1">
      <alignment horizontal="right" vertical="center" wrapText="1"/>
    </xf>
    <xf numFmtId="0" fontId="10" fillId="8" borderId="26" xfId="0" applyFont="1" applyFill="1" applyBorder="1" applyAlignment="1">
      <alignment horizontal="right" vertical="center" wrapText="1"/>
    </xf>
    <xf numFmtId="0" fontId="10" fillId="8" borderId="31" xfId="0" applyFont="1" applyFill="1" applyBorder="1" applyAlignment="1">
      <alignment horizontal="right" vertical="center" wrapText="1"/>
    </xf>
    <xf numFmtId="0" fontId="10" fillId="8" borderId="27" xfId="0" applyFont="1" applyFill="1" applyBorder="1" applyAlignment="1">
      <alignment horizontal="right" vertical="center" wrapText="1"/>
    </xf>
    <xf numFmtId="0" fontId="10" fillId="8" borderId="28" xfId="0" applyFont="1" applyFill="1" applyBorder="1" applyAlignment="1">
      <alignment horizontal="right" vertical="center" wrapText="1"/>
    </xf>
    <xf numFmtId="0" fontId="10" fillId="8" borderId="29" xfId="0" applyFont="1" applyFill="1" applyBorder="1" applyAlignment="1">
      <alignment horizontal="right" vertical="center" wrapText="1"/>
    </xf>
    <xf numFmtId="0" fontId="16" fillId="7" borderId="0" xfId="1" applyFont="1" applyFill="1" applyAlignment="1" applyProtection="1">
      <alignment horizontal="center" vertical="center"/>
    </xf>
    <xf numFmtId="0" fontId="14" fillId="5" borderId="28" xfId="0" applyFont="1" applyFill="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3" borderId="1" xfId="0" applyFont="1" applyFill="1" applyBorder="1" applyAlignment="1">
      <alignment horizontal="center"/>
    </xf>
    <xf numFmtId="0" fontId="34" fillId="4" borderId="0" xfId="0" applyFont="1" applyFill="1" applyAlignment="1">
      <alignment horizontal="center" vertical="center"/>
    </xf>
    <xf numFmtId="0" fontId="34" fillId="4" borderId="3" xfId="0" applyFont="1" applyFill="1" applyBorder="1" applyAlignment="1">
      <alignment horizontal="center" vertical="center"/>
    </xf>
    <xf numFmtId="0" fontId="8" fillId="0" borderId="0" xfId="0" applyFont="1" applyAlignment="1">
      <alignment horizontal="left"/>
    </xf>
    <xf numFmtId="0" fontId="35" fillId="4" borderId="0" xfId="0" applyFont="1" applyFill="1" applyAlignment="1">
      <alignment horizontal="center" vertical="center" wrapText="1" shrinkToFit="1"/>
    </xf>
    <xf numFmtId="0" fontId="39" fillId="0" borderId="0" xfId="0" applyFont="1" applyAlignment="1">
      <alignment horizontal="center" vertical="center" wrapText="1"/>
    </xf>
  </cellXfs>
  <cellStyles count="2">
    <cellStyle name="Hyperlink" xfId="1" builtinId="8"/>
    <cellStyle name="Standaard" xfId="0" builtinId="0"/>
  </cellStyles>
  <dxfs count="127">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theme="6"/>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rgb="FFFF0000"/>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rgb="FFFF0000"/>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theme="9" tint="-0.24994659260841701"/>
        </patternFill>
      </fill>
    </dxf>
    <dxf>
      <font>
        <color theme="0"/>
      </font>
      <fill>
        <patternFill>
          <bgColor rgb="FFFF0000"/>
        </patternFill>
      </fill>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fill>
        <patternFill patternType="none">
          <bgColor auto="1"/>
        </patternFill>
      </fill>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theme="0"/>
      </font>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1"/>
        </patternFill>
      </fill>
    </dxf>
    <dxf>
      <font>
        <color theme="0"/>
      </font>
      <fill>
        <patternFill>
          <bgColor theme="6"/>
        </patternFill>
      </fill>
    </dxf>
    <dxf>
      <font>
        <color theme="0"/>
      </font>
      <fill>
        <patternFill>
          <bgColor theme="6"/>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6"/>
        </patternFill>
      </fill>
    </dxf>
    <dxf>
      <font>
        <color theme="0"/>
      </font>
      <fill>
        <patternFill>
          <bgColor theme="0"/>
        </patternFill>
      </fill>
    </dxf>
    <dxf>
      <font>
        <color theme="0"/>
      </font>
      <fill>
        <patternFill>
          <bgColor theme="6"/>
        </patternFill>
      </fill>
    </dxf>
    <dxf>
      <font>
        <color theme="0"/>
      </font>
      <fill>
        <patternFill>
          <bgColor theme="1"/>
        </patternFill>
      </fill>
    </dxf>
    <dxf>
      <font>
        <color theme="0"/>
      </font>
    </dxf>
    <dxf>
      <font>
        <color theme="0"/>
      </font>
      <fill>
        <patternFill>
          <bgColor theme="6"/>
        </patternFill>
      </fill>
    </dxf>
    <dxf>
      <font>
        <color theme="0"/>
      </font>
      <fill>
        <patternFill>
          <bgColor rgb="FFFF0000"/>
        </patternFill>
      </fill>
    </dxf>
    <dxf>
      <font>
        <color theme="0"/>
      </font>
    </dxf>
    <dxf>
      <font>
        <color theme="0"/>
      </font>
      <fill>
        <patternFill>
          <bgColor rgb="FFFF0000"/>
        </patternFill>
      </fill>
    </dxf>
    <dxf>
      <font>
        <color theme="0"/>
      </font>
      <fill>
        <patternFill>
          <bgColor theme="6"/>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auto="1"/>
      </font>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rgb="FFFF0000"/>
        </patternFill>
      </fill>
    </dxf>
    <dxf>
      <fill>
        <patternFill>
          <bgColor rgb="FFFF0000"/>
        </patternFill>
      </fill>
    </dxf>
    <dxf>
      <font>
        <color theme="0"/>
      </font>
      <fill>
        <patternFill>
          <bgColor rgb="FFFF0000"/>
        </patternFill>
      </fill>
    </dxf>
    <dxf>
      <font>
        <color theme="0"/>
      </font>
      <fill>
        <patternFill>
          <bgColor theme="1"/>
        </patternFill>
      </fill>
    </dxf>
    <dxf>
      <font>
        <color theme="0"/>
      </font>
      <fill>
        <patternFill>
          <bgColor theme="6"/>
        </patternFill>
      </fill>
    </dxf>
    <dxf>
      <font>
        <color theme="0"/>
      </font>
      <fill>
        <patternFill>
          <bgColor rgb="FFFF0000"/>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20</xdr:row>
      <xdr:rowOff>47625</xdr:rowOff>
    </xdr:from>
    <xdr:to>
      <xdr:col>1</xdr:col>
      <xdr:colOff>52564</xdr:colOff>
      <xdr:row>21</xdr:row>
      <xdr:rowOff>67380</xdr:rowOff>
    </xdr:to>
    <xdr:pic>
      <xdr:nvPicPr>
        <xdr:cNvPr id="2" name="Afbeelding 3" descr="Telefoon, symbool, knop Gratis Pictogram van Font Awesome Icons">
          <a:extLst>
            <a:ext uri="{FF2B5EF4-FFF2-40B4-BE49-F238E27FC236}">
              <a16:creationId xmlns:a16="http://schemas.microsoft.com/office/drawing/2014/main" id="{A336785C-B48D-44B0-A460-445281A31F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057650"/>
          <a:ext cx="185914" cy="181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18</xdr:row>
      <xdr:rowOff>352425</xdr:rowOff>
    </xdr:from>
    <xdr:to>
      <xdr:col>1</xdr:col>
      <xdr:colOff>52564</xdr:colOff>
      <xdr:row>20</xdr:row>
      <xdr:rowOff>19051</xdr:rowOff>
    </xdr:to>
    <xdr:pic>
      <xdr:nvPicPr>
        <xdr:cNvPr id="3" name="Afbeelding 5" descr="Icoon Email - Vuysters">
          <a:extLst>
            <a:ext uri="{FF2B5EF4-FFF2-40B4-BE49-F238E27FC236}">
              <a16:creationId xmlns:a16="http://schemas.microsoft.com/office/drawing/2014/main" id="{C86A39E4-E723-44D9-97B6-ABA06845FD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3819525"/>
          <a:ext cx="195439"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bila06\Desktop\SPORT\aanvraag%20dossier%20subsidie%20sportvereniging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PORT\aanvraag%20dossier%20subsidie%20sportvereniging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formulier subsidie sport"/>
      <sheetName val="lijsten"/>
      <sheetName val="Blad3"/>
    </sheetNames>
    <sheetDataSet>
      <sheetData sheetId="0" refreshError="1"/>
      <sheetData sheetId="1" refreshError="1">
        <row r="7">
          <cell r="A7" t="str">
            <v>Ja</v>
          </cell>
        </row>
        <row r="8">
          <cell r="A8" t="str">
            <v>Nee</v>
          </cell>
        </row>
        <row r="10">
          <cell r="A10" t="str">
            <v>Jogbegeleider</v>
          </cell>
        </row>
        <row r="11">
          <cell r="A11" t="str">
            <v>Bewegingsanimator</v>
          </cell>
        </row>
        <row r="12">
          <cell r="A12" t="str">
            <v>Aspirant – initiator</v>
          </cell>
        </row>
        <row r="13">
          <cell r="A13" t="str">
            <v>Sport voor jongeren met een beperking</v>
          </cell>
        </row>
        <row r="14">
          <cell r="A14" t="str">
            <v>Recreatiesportbegeleider</v>
          </cell>
        </row>
        <row r="15">
          <cell r="A15" t="str">
            <v>Initiator in een sporttak</v>
          </cell>
        </row>
        <row r="16">
          <cell r="A16" t="str">
            <v>Basismodule algemeen deel initiator</v>
          </cell>
        </row>
        <row r="17">
          <cell r="A17" t="str">
            <v>Trainer B</v>
          </cell>
        </row>
        <row r="18">
          <cell r="A18" t="str">
            <v>Instructeur B</v>
          </cell>
        </row>
        <row r="19">
          <cell r="A19" t="str">
            <v>Bachelor L.O.</v>
          </cell>
        </row>
        <row r="20">
          <cell r="A20" t="str">
            <v>Basismodule instructeur/trainer B</v>
          </cell>
        </row>
        <row r="21">
          <cell r="A21" t="str">
            <v>Trainer A - toptrainer</v>
          </cell>
        </row>
        <row r="22">
          <cell r="A22" t="str">
            <v>Instructeur A</v>
          </cell>
        </row>
        <row r="23">
          <cell r="A23" t="str">
            <v>Master L.O.</v>
          </cell>
        </row>
        <row r="24">
          <cell r="A24" t="str">
            <v>Basismodule instructeur/trainer A</v>
          </cell>
        </row>
        <row r="25">
          <cell r="A25" t="str">
            <v>jeugdsportcoördinator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formulier subsidie sport"/>
      <sheetName val="lijsten"/>
      <sheetName val="Blad3"/>
    </sheetNames>
    <sheetDataSet>
      <sheetData sheetId="0"/>
      <sheetData sheetId="1">
        <row r="27">
          <cell r="A27" t="str">
            <v>Bestuursmensen</v>
          </cell>
        </row>
        <row r="28">
          <cell r="A28" t="str">
            <v>Vrijwilligerskorps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udenaarde.be/sites/default/files/public/sport/Documenten/Ondersteuningsreglement_Definitief_0.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udenaarde.be/nl/sport/info-voor-sportclubs/subsidies-voor-sportclubs/beleidssubsidie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udenaarde.be/nl/sport/info-voor-sportclubs/subsidies-voor-sportclubs/beleidssubsid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etransfer.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CDE5-F6D4-4A94-B300-94FEBE3F2807}">
  <dimension ref="A1:C26"/>
  <sheetViews>
    <sheetView showRowColHeaders="0" workbookViewId="0">
      <selection activeCell="A3" sqref="A3:B4"/>
    </sheetView>
  </sheetViews>
  <sheetFormatPr defaultRowHeight="12.75" x14ac:dyDescent="0.2"/>
  <cols>
    <col min="1" max="1" width="2.7109375" bestFit="1" customWidth="1"/>
    <col min="2" max="2" width="176.42578125" bestFit="1" customWidth="1"/>
  </cols>
  <sheetData>
    <row r="1" spans="1:3" x14ac:dyDescent="0.2">
      <c r="A1" s="178" t="s">
        <v>15</v>
      </c>
      <c r="B1" s="178"/>
      <c r="C1" s="2"/>
    </row>
    <row r="2" spans="1:3" x14ac:dyDescent="0.2">
      <c r="A2" s="178"/>
      <c r="B2" s="178"/>
      <c r="C2" s="2"/>
    </row>
    <row r="3" spans="1:3" x14ac:dyDescent="0.2">
      <c r="A3" s="179" t="s">
        <v>228</v>
      </c>
      <c r="B3" s="179"/>
      <c r="C3" s="2"/>
    </row>
    <row r="4" spans="1:3" x14ac:dyDescent="0.2">
      <c r="A4" s="179"/>
      <c r="B4" s="179"/>
      <c r="C4" s="2"/>
    </row>
    <row r="5" spans="1:3" ht="20.25" x14ac:dyDescent="0.3">
      <c r="A5" s="175" t="s">
        <v>2</v>
      </c>
      <c r="B5" s="175"/>
      <c r="C5" s="2"/>
    </row>
    <row r="6" spans="1:3" x14ac:dyDescent="0.2">
      <c r="A6" s="49"/>
      <c r="B6" s="49"/>
      <c r="C6" s="2"/>
    </row>
    <row r="7" spans="1:3" ht="14.25" x14ac:dyDescent="0.2">
      <c r="A7" s="180" t="s">
        <v>227</v>
      </c>
      <c r="B7" s="181"/>
      <c r="C7" s="83"/>
    </row>
    <row r="8" spans="1:3" x14ac:dyDescent="0.2">
      <c r="A8" s="49"/>
      <c r="B8" s="49"/>
      <c r="C8" s="2"/>
    </row>
    <row r="9" spans="1:3" ht="20.25" x14ac:dyDescent="0.3">
      <c r="A9" s="175" t="s">
        <v>3</v>
      </c>
      <c r="B9" s="175"/>
      <c r="C9" s="2"/>
    </row>
    <row r="10" spans="1:3" x14ac:dyDescent="0.2">
      <c r="A10" s="81"/>
      <c r="B10" s="82"/>
      <c r="C10" s="2"/>
    </row>
    <row r="11" spans="1:3" ht="15" x14ac:dyDescent="0.2">
      <c r="A11" s="136" t="s">
        <v>6</v>
      </c>
      <c r="B11" s="134" t="s">
        <v>197</v>
      </c>
      <c r="C11" s="92"/>
    </row>
    <row r="12" spans="1:3" ht="14.25" x14ac:dyDescent="0.2">
      <c r="A12" s="136" t="s">
        <v>16</v>
      </c>
      <c r="B12" s="134" t="s">
        <v>199</v>
      </c>
      <c r="C12" s="92"/>
    </row>
    <row r="13" spans="1:3" ht="14.25" x14ac:dyDescent="0.2">
      <c r="A13" s="136" t="s">
        <v>17</v>
      </c>
      <c r="B13" s="182" t="s">
        <v>226</v>
      </c>
      <c r="C13" s="182"/>
    </row>
    <row r="14" spans="1:3" ht="15" x14ac:dyDescent="0.2">
      <c r="A14" s="136" t="s">
        <v>123</v>
      </c>
      <c r="B14" s="92" t="s">
        <v>198</v>
      </c>
      <c r="C14" s="92"/>
    </row>
    <row r="15" spans="1:3" ht="15" x14ac:dyDescent="0.2">
      <c r="A15" s="136" t="s">
        <v>124</v>
      </c>
      <c r="B15" s="92" t="s">
        <v>200</v>
      </c>
      <c r="C15" s="92"/>
    </row>
    <row r="16" spans="1:3" ht="14.25" x14ac:dyDescent="0.2">
      <c r="A16" s="136" t="s">
        <v>195</v>
      </c>
      <c r="B16" s="134" t="s">
        <v>122</v>
      </c>
      <c r="C16" s="135"/>
    </row>
    <row r="17" spans="1:3" x14ac:dyDescent="0.2">
      <c r="A17" s="8"/>
      <c r="B17" s="7"/>
      <c r="C17" s="8"/>
    </row>
    <row r="18" spans="1:3" ht="20.25" x14ac:dyDescent="0.3">
      <c r="A18" s="175" t="s">
        <v>4</v>
      </c>
      <c r="B18" s="175"/>
      <c r="C18" s="2"/>
    </row>
    <row r="19" spans="1:3" ht="14.25" x14ac:dyDescent="0.2">
      <c r="A19" s="176" t="s">
        <v>18</v>
      </c>
      <c r="B19" s="176"/>
      <c r="C19" s="2"/>
    </row>
    <row r="20" spans="1:3" ht="14.25" x14ac:dyDescent="0.2">
      <c r="A20" s="83"/>
      <c r="B20" s="83" t="s">
        <v>7</v>
      </c>
      <c r="C20" s="2"/>
    </row>
    <row r="21" spans="1:3" ht="14.25" x14ac:dyDescent="0.2">
      <c r="A21" s="83"/>
      <c r="B21" s="83" t="s">
        <v>8</v>
      </c>
      <c r="C21" s="2"/>
    </row>
    <row r="22" spans="1:3" x14ac:dyDescent="0.2">
      <c r="A22" s="2"/>
      <c r="B22" s="2"/>
      <c r="C22" s="2"/>
    </row>
    <row r="23" spans="1:3" ht="20.25" x14ac:dyDescent="0.3">
      <c r="A23" s="177" t="s">
        <v>61</v>
      </c>
      <c r="B23" s="177"/>
      <c r="C23" s="2"/>
    </row>
    <row r="24" spans="1:3" x14ac:dyDescent="0.2">
      <c r="A24" s="2"/>
      <c r="B24" s="2"/>
      <c r="C24" s="2"/>
    </row>
    <row r="25" spans="1:3" x14ac:dyDescent="0.2">
      <c r="A25" s="2"/>
      <c r="B25" s="2"/>
      <c r="C25" s="2"/>
    </row>
    <row r="26" spans="1:3" x14ac:dyDescent="0.2">
      <c r="A26" s="2"/>
      <c r="B26" s="2"/>
      <c r="C26" s="2"/>
    </row>
  </sheetData>
  <sheetProtection algorithmName="SHA-512" hashValue="06zdOHnkoz9eWROSv0+7EPFL/raVP6pohOZsr2da56OtU03Z1GpR1OyLfqMnErokC30fOU4NOQCAnDMOWW+ccg==" saltValue="h/hn+rI4ayGVWnU8KijmjQ==" spinCount="100000" sheet="1" objects="1" scenarios="1"/>
  <mergeCells count="9">
    <mergeCell ref="A18:B18"/>
    <mergeCell ref="A19:B19"/>
    <mergeCell ref="A23:B23"/>
    <mergeCell ref="A1:B2"/>
    <mergeCell ref="A3:B4"/>
    <mergeCell ref="A5:B5"/>
    <mergeCell ref="A7:B7"/>
    <mergeCell ref="A9:B9"/>
    <mergeCell ref="B13:C13"/>
  </mergeCells>
  <hyperlinks>
    <hyperlink ref="A23:B23" location="'STAP 1 - Algemeen'!A1" display="Klik hier om te beginnen met het invullen van het aanvraagformulier." xr:uid="{D3C23C3D-CD19-4993-8D90-357D431D15D1}"/>
    <hyperlink ref="A7:B7" r:id="rId1" display="Dit bestand is opgemaakt op basis van het ondersteuningsreglement" xr:uid="{944D6010-BF74-48A2-8643-4E4F6E0F70E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1"/>
  <dimension ref="A1:G35"/>
  <sheetViews>
    <sheetView showGridLines="0" showRowColHeaders="0" zoomScale="87" zoomScaleNormal="100" workbookViewId="0">
      <selection activeCell="A27" sqref="A27:C27"/>
    </sheetView>
  </sheetViews>
  <sheetFormatPr defaultRowHeight="12.75" x14ac:dyDescent="0.2"/>
  <cols>
    <col min="1" max="1" width="103.42578125" style="2" customWidth="1"/>
    <col min="2" max="2" width="60.28515625" style="2" customWidth="1"/>
    <col min="3" max="3" width="75.140625" style="2" customWidth="1"/>
    <col min="4" max="4" width="15.28515625" style="1" customWidth="1"/>
    <col min="5" max="5" width="33.85546875" style="1" customWidth="1"/>
    <col min="6" max="6" width="9.140625" style="2"/>
    <col min="7" max="7" width="9.140625" style="1"/>
    <col min="8" max="8" width="21.5703125" style="2" customWidth="1"/>
    <col min="9" max="16384" width="9.140625" style="2"/>
  </cols>
  <sheetData>
    <row r="1" spans="1:7" ht="23.1" customHeight="1" x14ac:dyDescent="0.35">
      <c r="A1" s="178" t="s">
        <v>125</v>
      </c>
      <c r="B1" s="178"/>
      <c r="C1" s="178"/>
      <c r="D1" s="2"/>
      <c r="E1" s="6"/>
    </row>
    <row r="2" spans="1:7" ht="8.1" customHeight="1" x14ac:dyDescent="0.35">
      <c r="B2" s="3"/>
      <c r="C2" s="3"/>
      <c r="D2" s="2"/>
    </row>
    <row r="3" spans="1:7" ht="20.100000000000001" customHeight="1" x14ac:dyDescent="0.2">
      <c r="A3" s="185" t="s">
        <v>126</v>
      </c>
      <c r="B3" s="185"/>
      <c r="C3" s="185"/>
      <c r="D3" s="16"/>
    </row>
    <row r="4" spans="1:7" ht="8.1" customHeight="1" x14ac:dyDescent="0.2"/>
    <row r="5" spans="1:7" ht="20.100000000000001" customHeight="1" x14ac:dyDescent="0.3">
      <c r="A5" s="175" t="s">
        <v>205</v>
      </c>
      <c r="B5" s="175"/>
      <c r="C5" s="175"/>
    </row>
    <row r="6" spans="1:7" ht="8.1" customHeight="1" x14ac:dyDescent="0.2">
      <c r="A6" s="4"/>
      <c r="B6" s="4"/>
      <c r="C6" s="5"/>
    </row>
    <row r="7" spans="1:7" s="10" customFormat="1" ht="14.1" customHeight="1" x14ac:dyDescent="0.2">
      <c r="A7" s="137" t="s">
        <v>0</v>
      </c>
      <c r="B7" s="88"/>
      <c r="C7" s="138" t="str">
        <f>IF(ISBLANK(B7),"Vul naam vereniging in.","OK")</f>
        <v>Vul naam vereniging in.</v>
      </c>
      <c r="D7" s="1"/>
      <c r="E7" s="1"/>
      <c r="G7" s="1"/>
    </row>
    <row r="8" spans="1:7" s="10" customFormat="1" ht="14.1" customHeight="1" x14ac:dyDescent="0.2">
      <c r="A8" s="137" t="s">
        <v>22</v>
      </c>
      <c r="B8" s="88"/>
      <c r="C8" s="138" t="str">
        <f>IF(ISBLANK(B8),"Vul uw naam in.","OK")</f>
        <v>Vul uw naam in.</v>
      </c>
      <c r="D8" s="1"/>
      <c r="E8" s="1"/>
      <c r="G8" s="1"/>
    </row>
    <row r="9" spans="1:7" s="10" customFormat="1" ht="14.1" customHeight="1" x14ac:dyDescent="0.2">
      <c r="A9" s="137" t="s">
        <v>19</v>
      </c>
      <c r="B9" s="88"/>
      <c r="C9" s="138" t="str">
        <f>IF(ISBLANK(B9),"Vul uw e-mailadres in.","OK")</f>
        <v>Vul uw e-mailadres in.</v>
      </c>
      <c r="D9" s="1"/>
      <c r="E9" s="1"/>
      <c r="G9" s="1"/>
    </row>
    <row r="10" spans="1:7" s="10" customFormat="1" ht="14.1" customHeight="1" x14ac:dyDescent="0.2">
      <c r="A10" s="137" t="s">
        <v>20</v>
      </c>
      <c r="B10" s="88"/>
      <c r="C10" s="138" t="str">
        <f>IF(ISBLANK(B10),"Vul een e-mailadres in.","OK")</f>
        <v>Vul een e-mailadres in.</v>
      </c>
      <c r="D10" s="1"/>
      <c r="E10" s="1"/>
      <c r="G10" s="1"/>
    </row>
    <row r="11" spans="1:7" s="10" customFormat="1" ht="14.1" customHeight="1" x14ac:dyDescent="0.2">
      <c r="A11" s="137" t="s">
        <v>21</v>
      </c>
      <c r="B11" s="88"/>
      <c r="C11" s="138" t="str">
        <f>IF(ISBLANK(B11),"Vul een telefoonnummer in.","OK")</f>
        <v>Vul een telefoonnummer in.</v>
      </c>
      <c r="D11" s="1"/>
      <c r="E11" s="1"/>
      <c r="G11" s="1"/>
    </row>
    <row r="12" spans="1:7" s="10" customFormat="1" ht="14.1" customHeight="1" x14ac:dyDescent="0.2">
      <c r="A12" s="137" t="s">
        <v>23</v>
      </c>
      <c r="B12" s="88"/>
      <c r="C12" s="138" t="str">
        <f>IF(ISBLANK(B12),"Vul het bankrekeningnummer in.","OK")</f>
        <v>Vul het bankrekeningnummer in.</v>
      </c>
      <c r="D12" s="1"/>
      <c r="E12" s="1"/>
      <c r="G12" s="1"/>
    </row>
    <row r="13" spans="1:7" s="10" customFormat="1" ht="14.1" customHeight="1" x14ac:dyDescent="0.2">
      <c r="A13" s="92"/>
      <c r="B13" s="142"/>
      <c r="C13" s="141"/>
      <c r="D13" s="1"/>
      <c r="E13" s="1"/>
      <c r="G13" s="1"/>
    </row>
    <row r="14" spans="1:7" s="10" customFormat="1" ht="20.25" x14ac:dyDescent="0.3">
      <c r="A14" s="175" t="s">
        <v>204</v>
      </c>
      <c r="B14" s="175"/>
      <c r="C14" s="175"/>
      <c r="D14" s="1"/>
      <c r="E14" s="1"/>
      <c r="G14" s="1"/>
    </row>
    <row r="15" spans="1:7" s="10" customFormat="1" ht="12.75" customHeight="1" x14ac:dyDescent="0.2">
      <c r="A15" s="92"/>
      <c r="B15" s="142"/>
      <c r="C15" s="141"/>
      <c r="D15" s="1"/>
      <c r="E15" s="1"/>
      <c r="G15" s="1"/>
    </row>
    <row r="16" spans="1:7" s="10" customFormat="1" ht="15" x14ac:dyDescent="0.2">
      <c r="A16" s="146"/>
      <c r="B16" s="147" t="s">
        <v>202</v>
      </c>
      <c r="C16" s="147" t="s">
        <v>206</v>
      </c>
      <c r="D16" s="148" t="s">
        <v>207</v>
      </c>
      <c r="E16" s="148" t="s">
        <v>203</v>
      </c>
      <c r="G16" s="1"/>
    </row>
    <row r="17" spans="1:7" s="10" customFormat="1" ht="14.25" x14ac:dyDescent="0.2">
      <c r="A17" s="137" t="s">
        <v>208</v>
      </c>
      <c r="B17" s="149"/>
      <c r="C17" s="151"/>
      <c r="D17" s="150"/>
      <c r="E17" s="150"/>
      <c r="G17" s="1"/>
    </row>
    <row r="18" spans="1:7" s="10" customFormat="1" ht="14.25" x14ac:dyDescent="0.2">
      <c r="A18" s="137" t="s">
        <v>209</v>
      </c>
      <c r="B18" s="149"/>
      <c r="C18" s="151"/>
      <c r="D18" s="150"/>
      <c r="E18" s="150"/>
      <c r="G18" s="1"/>
    </row>
    <row r="19" spans="1:7" s="10" customFormat="1" ht="14.25" x14ac:dyDescent="0.2">
      <c r="A19" s="137" t="s">
        <v>210</v>
      </c>
      <c r="B19" s="149"/>
      <c r="C19" s="151"/>
      <c r="D19" s="150"/>
      <c r="E19" s="150"/>
      <c r="G19" s="1"/>
    </row>
    <row r="20" spans="1:7" s="10" customFormat="1" ht="14.1" customHeight="1" x14ac:dyDescent="0.2">
      <c r="A20" s="143"/>
      <c r="B20" s="144"/>
      <c r="C20" s="145"/>
      <c r="D20" s="1"/>
      <c r="E20" s="1"/>
      <c r="G20" s="1"/>
    </row>
    <row r="21" spans="1:7" ht="20.25" x14ac:dyDescent="0.2">
      <c r="A21" s="186" t="s">
        <v>27</v>
      </c>
      <c r="B21" s="186"/>
      <c r="C21" s="186"/>
    </row>
    <row r="22" spans="1:7" ht="20.100000000000001" customHeight="1" x14ac:dyDescent="0.2">
      <c r="A22" s="139"/>
      <c r="B22" s="11"/>
      <c r="C22" s="140"/>
    </row>
    <row r="23" spans="1:7" ht="20.100000000000001" customHeight="1" x14ac:dyDescent="0.2">
      <c r="A23" s="137" t="s">
        <v>24</v>
      </c>
      <c r="B23" s="89"/>
      <c r="C23" s="137" t="str">
        <f>IF(ISBLANK(B23),"Ga op het grijze vak staan, klik op het pijltje &amp; kies uit de verschillende opties.",IF(B23=("JA"),"Uw sportvereniging voldoet niet aan de algemene voorwaarden.","OK"))</f>
        <v>Ga op het grijze vak staan, klik op het pijltje &amp; kies uit de verschillende opties.</v>
      </c>
    </row>
    <row r="24" spans="1:7" ht="18.75" customHeight="1" x14ac:dyDescent="0.2">
      <c r="A24" s="137" t="s">
        <v>62</v>
      </c>
      <c r="B24" s="89"/>
      <c r="C24" s="137" t="str">
        <f>IF(ISBLANK(B24),"Ga op het grijze vak staan, klik op het pijltje &amp; kies uit de verschillende opties.",IF(B24=("JA"),"OK","OK"))</f>
        <v>Ga op het grijze vak staan, klik op het pijltje &amp; kies uit de verschillende opties.</v>
      </c>
    </row>
    <row r="25" spans="1:7" ht="22.5" customHeight="1" x14ac:dyDescent="0.2"/>
    <row r="26" spans="1:7" ht="20.25" x14ac:dyDescent="0.2">
      <c r="A26" s="184" t="str">
        <f>IF(AND($C$7="OK",$C$8="OK",$C$9="OK",$C$10="OK",$C$11="OK",$C$12="OK",$C$23="OK",C24="OK",NOT(ISBLANK(B18)),NOT(ISBLANK(B19)),NOT(ISBLANK(B17)),NOT(ISBLANK(C17)),NOT(ISBLANK(C18)),NOT(ISBLANK(C19)),NOT(ISBLANK(D17)),NOT(ISBLANK(D18)),NOT(ISBLANK(D19)),NOT(ISBLANK(E17)),NOT(ISBLANK(E18)),NOT(ISBLANK(E19))),"De sportvereniging voldoet aan de algemene voorwaarden voor het aanvragen van financiële ondersteuning."," ")</f>
        <v xml:space="preserve"> </v>
      </c>
      <c r="B26" s="184"/>
      <c r="C26" s="184"/>
      <c r="D26" s="9"/>
    </row>
    <row r="27" spans="1:7" ht="20.25" x14ac:dyDescent="0.2">
      <c r="A27" s="183" t="str">
        <f>IF(A26="De sportvereniging voldoet aan de algemene voorwaarden voor het aanvragen van financiële ondersteuning.","Klik hier om verder te gaan."," ")</f>
        <v xml:space="preserve"> </v>
      </c>
      <c r="B27" s="183"/>
      <c r="C27" s="183"/>
      <c r="D27" s="9"/>
    </row>
    <row r="28" spans="1:7" ht="20.25" x14ac:dyDescent="0.2">
      <c r="A28" s="184" t="str">
        <f>IF(OR(C7="NIET OK",C8="NIET OK",C9="NIET OK",C10="NIET OK",C11="NIET OK",C12="NIET OK",C23="Uw sportvereniging voldoet niet aan de algemene voorwaarden."),"De sportvereniging voldoet niet aan de algemene voorwaarden voor het aanvragen van financiële ondersteuning."," ")</f>
        <v xml:space="preserve"> </v>
      </c>
      <c r="B28" s="184"/>
      <c r="C28" s="184"/>
      <c r="D28" s="87"/>
    </row>
    <row r="29" spans="1:7" ht="20.25" x14ac:dyDescent="0.2">
      <c r="A29" s="183" t="str">
        <f>IF(A28="De sportvereniging voldoet niet aan de algemene voorwaarden voor het aanvragen van financiële ondersteuning.","Klik hier om de voorwaarden van het ondersteuningsreglement terug te vinden."," ")</f>
        <v xml:space="preserve"> </v>
      </c>
      <c r="B29" s="183"/>
      <c r="C29" s="183"/>
      <c r="D29" s="47"/>
    </row>
    <row r="30" spans="1:7" x14ac:dyDescent="0.2">
      <c r="D30" s="13"/>
    </row>
    <row r="35" spans="4:4" x14ac:dyDescent="0.2">
      <c r="D35" s="13"/>
    </row>
  </sheetData>
  <sheetProtection algorithmName="SHA-512" hashValue="dzRZ8utyKQRCpMTu7J7o0VNze/vUuiMYPLa3cSJRja4UIdJLSVmUE0C/EV38P7Nl8u8W+0nNLBPwdlRZ2SeEhQ==" saltValue="Whsj+roKdsbGsnk0NVtalg==" spinCount="100000" sheet="1" objects="1" scenarios="1"/>
  <protectedRanges>
    <protectedRange sqref="B7:B12 B17:E19 B23:B24" name="bewerkbaar 1"/>
  </protectedRanges>
  <mergeCells count="9">
    <mergeCell ref="A27:C27"/>
    <mergeCell ref="A28:C28"/>
    <mergeCell ref="A29:C29"/>
    <mergeCell ref="A1:C1"/>
    <mergeCell ref="A3:C3"/>
    <mergeCell ref="A5:C5"/>
    <mergeCell ref="A21:C21"/>
    <mergeCell ref="A26:C26"/>
    <mergeCell ref="A14:C14"/>
  </mergeCells>
  <phoneticPr fontId="1" type="noConversion"/>
  <conditionalFormatting sqref="A26 D26">
    <cfRule type="cellIs" dxfId="126" priority="21" stopIfTrue="1" operator="equal">
      <formula>"""De sportvereniging voldoet aan de voorwaarden voor het aanvragen van subsidies"""</formula>
    </cfRule>
  </conditionalFormatting>
  <conditionalFormatting sqref="A3:C3">
    <cfRule type="expression" dxfId="125" priority="8">
      <formula>$A$3="Vul alle grijze vakken in, o.b.v. de clubgegevens van het jaar waarvoor u subsidies aanvraagt."</formula>
    </cfRule>
  </conditionalFormatting>
  <conditionalFormatting sqref="A26:C26">
    <cfRule type="expression" dxfId="124" priority="20" stopIfTrue="1">
      <formula>$A$26="De sportvereniging voldoet aan de algemene voorwaarden voor het aanvragen van financiële ondersteuning."</formula>
    </cfRule>
  </conditionalFormatting>
  <conditionalFormatting sqref="A27:C27">
    <cfRule type="expression" dxfId="123" priority="19" stopIfTrue="1">
      <formula>$A$27="Klik hier om verder te gaan."</formula>
    </cfRule>
  </conditionalFormatting>
  <conditionalFormatting sqref="A28:C28">
    <cfRule type="expression" dxfId="122" priority="15">
      <formula>$A$28="De sportvereniging voldoet niet aan de algemene voorwaarden voor het aanvragen van financiële ondersteuning."</formula>
    </cfRule>
    <cfRule type="expression" dxfId="121" priority="18" stopIfTrue="1">
      <formula>$A$28="De sportvereniging voldoet niet aan de algemene voorwaarden voor het aanvragen van subsidies."</formula>
    </cfRule>
  </conditionalFormatting>
  <conditionalFormatting sqref="A29:C29">
    <cfRule type="expression" dxfId="120" priority="17" stopIfTrue="1">
      <formula>$A$29="Klik hier om de voorwaarden van het ondersteuningsreglement terug te vinden."</formula>
    </cfRule>
  </conditionalFormatting>
  <conditionalFormatting sqref="C23">
    <cfRule type="expression" dxfId="117" priority="6">
      <formula>$C$23="Uw sportvereniging voldoet niet aan de algemene voorwaarden."</formula>
    </cfRule>
  </conditionalFormatting>
  <dataValidations count="1">
    <dataValidation type="list" allowBlank="1" showInputMessage="1" showErrorMessage="1" sqref="H2" xr:uid="{00000000-0002-0000-0100-000000000000}">
      <formula1>janee</formula1>
    </dataValidation>
  </dataValidations>
  <hyperlinks>
    <hyperlink ref="A29:C29" r:id="rId1" display="https://www.oudenaarde.be/nl/sport/info-voor-sportclubs/subsidies-voor-sportclubs/beleidssubsidies" xr:uid="{00000000-0004-0000-0100-000000000000}"/>
    <hyperlink ref="A27:C27" location="'STAP 2 - Categorisatie'!A1" display="'STAP 2 - Categorisatie'!A1" xr:uid="{00000000-0004-0000-0100-000001000000}"/>
  </hyperlinks>
  <pageMargins left="0.69" right="0.45" top="0.75" bottom="0.75" header="0.3" footer="0.3"/>
  <pageSetup paperSize="9" orientation="landscape" r:id="rId2"/>
  <extLst>
    <ext xmlns:x14="http://schemas.microsoft.com/office/spreadsheetml/2009/9/main" uri="{78C0D931-6437-407d-A8EE-F0AAD7539E65}">
      <x14:conditionalFormattings>
        <x14:conditionalFormatting xmlns:xm="http://schemas.microsoft.com/office/excel/2006/main">
          <x14:cfRule type="expression" priority="3" id="{7A76E045-CCAC-4B7A-B1C4-AD7DCBC885ED}">
            <xm:f>'STAP 2 - Categorisatie'!$E$8="Vul hieronder de gegevens van de bestuursleden in."</xm:f>
            <x14:dxf>
              <fill>
                <patternFill patternType="none">
                  <bgColor auto="1"/>
                </patternFill>
              </fill>
              <border>
                <left style="thin">
                  <color auto="1"/>
                </left>
                <right style="thin">
                  <color auto="1"/>
                </right>
                <top style="thin">
                  <color auto="1"/>
                </top>
                <bottom style="thin">
                  <color auto="1"/>
                </bottom>
                <vertical/>
                <horizontal/>
              </border>
            </x14:dxf>
          </x14:cfRule>
          <xm:sqref>B16:E16</xm:sqref>
        </x14:conditionalFormatting>
        <x14:conditionalFormatting xmlns:xm="http://schemas.microsoft.com/office/excel/2006/main">
          <x14:cfRule type="expression" priority="1" id="{38E56B13-29DE-432B-B47C-279C8527F219}">
            <xm:f>'STAP 2 - Categorisatie'!$E$8="Vul hieronder de gegevens van de bestuursleden in."</xm:f>
            <x14:dxf>
              <fill>
                <patternFill>
                  <bgColor theme="0" tint="-0.24994659260841701"/>
                </patternFill>
              </fill>
              <border>
                <left style="thin">
                  <color auto="1"/>
                </left>
                <right style="thin">
                  <color auto="1"/>
                </right>
                <top style="thin">
                  <color auto="1"/>
                </top>
                <bottom style="thin">
                  <color auto="1"/>
                </bottom>
                <vertical/>
                <horizontal/>
              </border>
            </x14:dxf>
          </x14:cfRule>
          <xm:sqref>B17:E19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'verborgen '!$D$5:$D$6</xm:f>
          </x14:formula1>
          <xm:sqref>B23:B24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N39"/>
  <sheetViews>
    <sheetView showGridLines="0" showRowColHeaders="0" zoomScale="75" zoomScaleNormal="70" workbookViewId="0">
      <selection sqref="A1:E1"/>
    </sheetView>
  </sheetViews>
  <sheetFormatPr defaultRowHeight="12.75" x14ac:dyDescent="0.2"/>
  <cols>
    <col min="1" max="1" width="17.5703125" customWidth="1"/>
    <col min="2" max="2" width="113.85546875" customWidth="1"/>
    <col min="3" max="3" width="61.5703125" bestFit="1" customWidth="1"/>
    <col min="4" max="4" width="14" customWidth="1"/>
    <col min="5" max="5" width="99.85546875" customWidth="1"/>
    <col min="6" max="6" width="3.42578125" bestFit="1" customWidth="1"/>
  </cols>
  <sheetData>
    <row r="1" spans="1:9" ht="23.1" customHeight="1" x14ac:dyDescent="0.35">
      <c r="A1" s="179" t="s">
        <v>169</v>
      </c>
      <c r="B1" s="179"/>
      <c r="C1" s="179"/>
      <c r="D1" s="179"/>
      <c r="E1" s="179"/>
    </row>
    <row r="2" spans="1:9" ht="8.1" customHeight="1" x14ac:dyDescent="0.2">
      <c r="A2" s="2"/>
      <c r="B2" s="2"/>
      <c r="C2" s="2"/>
      <c r="D2" s="2"/>
    </row>
    <row r="3" spans="1:9" ht="20.100000000000001" customHeight="1" x14ac:dyDescent="0.2">
      <c r="A3" s="187" t="s">
        <v>201</v>
      </c>
      <c r="B3" s="187"/>
      <c r="C3" s="187"/>
      <c r="D3" s="187"/>
      <c r="E3" s="187"/>
      <c r="F3" s="10"/>
      <c r="G3" s="31"/>
      <c r="H3" s="31"/>
      <c r="I3" s="31"/>
    </row>
    <row r="4" spans="1:9" ht="8.1" customHeight="1" x14ac:dyDescent="0.2">
      <c r="A4" s="10"/>
      <c r="B4" s="10"/>
      <c r="C4" s="10"/>
      <c r="D4" s="10"/>
      <c r="E4" s="1"/>
      <c r="F4" s="10"/>
      <c r="G4" s="31"/>
      <c r="H4" s="31"/>
      <c r="I4" s="31"/>
    </row>
    <row r="5" spans="1:9" ht="17.100000000000001" customHeight="1" x14ac:dyDescent="0.2">
      <c r="A5" s="85" t="s">
        <v>28</v>
      </c>
      <c r="B5" s="90" t="s">
        <v>29</v>
      </c>
      <c r="C5" s="17"/>
      <c r="D5" s="48" t="str">
        <f>IF(ISBLANK(C5)," ",IF(C5=("Geen van beiden")," ","OK"))</f>
        <v xml:space="preserve"> </v>
      </c>
      <c r="E5" s="19" t="str">
        <f>IF(ISBLANK($C$5),"Ga op het grijze vak staan, klik op het pijltje &amp; kies uit de verschillende opties.",IF($C$5=("Geen van beiden"),"Uw vereniging voldoet niet aan de voorwaarden van categorie A, B, C, D of E."," "))</f>
        <v>Ga op het grijze vak staan, klik op het pijltje &amp; kies uit de verschillende opties.</v>
      </c>
      <c r="F5" s="10"/>
      <c r="G5" s="91"/>
      <c r="H5" s="31"/>
      <c r="I5" s="31"/>
    </row>
    <row r="6" spans="1:9" ht="17.100000000000001" customHeight="1" x14ac:dyDescent="0.2">
      <c r="A6" s="86" t="s">
        <v>30</v>
      </c>
      <c r="B6" s="92" t="s">
        <v>31</v>
      </c>
      <c r="C6" s="18"/>
      <c r="D6" s="14" t="str">
        <f>IF($C$6="JA","OK"," ")</f>
        <v xml:space="preserve"> </v>
      </c>
      <c r="E6" s="19" t="str">
        <f>IF(ISBLANK(C6),"Ga op het grijze vak staan, klik op het pijltje &amp; kies uit de verschillende opties.",IF(C6=("NEE"),"Uw vereniging voldoet niet aan de voorwaarden van categorie A, B, C, D of E."," "))</f>
        <v>Ga op het grijze vak staan, klik op het pijltje &amp; kies uit de verschillende opties.</v>
      </c>
      <c r="F6" s="10"/>
      <c r="G6" s="31"/>
      <c r="H6" s="31"/>
      <c r="I6" s="31"/>
    </row>
    <row r="7" spans="1:9" ht="50.25" customHeight="1" x14ac:dyDescent="0.2">
      <c r="A7" s="85" t="s">
        <v>32</v>
      </c>
      <c r="B7" s="93" t="s">
        <v>211</v>
      </c>
      <c r="C7" s="18"/>
      <c r="D7" s="14" t="str">
        <f>IF($C$7="JA","OK"," ")</f>
        <v xml:space="preserve"> </v>
      </c>
      <c r="E7" s="19" t="str">
        <f>IF(ISBLANK(C7),"Ga op het grijze vak staan, klik op het pijltje &amp; kies uit de verschillende opties.",IF(C7=("NEE"),"Uw vereniging voldoet niet aan de voorwaarden van categorie A, B, C, D of E."," "))</f>
        <v>Ga op het grijze vak staan, klik op het pijltje &amp; kies uit de verschillende opties.</v>
      </c>
      <c r="F7" s="94"/>
      <c r="G7" s="91"/>
      <c r="H7" s="31"/>
      <c r="I7" s="31"/>
    </row>
    <row r="8" spans="1:9" ht="17.100000000000001" customHeight="1" x14ac:dyDescent="0.2">
      <c r="A8" s="85" t="s">
        <v>33</v>
      </c>
      <c r="B8" s="90" t="s">
        <v>9</v>
      </c>
      <c r="C8" s="18"/>
      <c r="D8" s="14" t="str">
        <f>IF($C$8="JA","OK"," ")</f>
        <v xml:space="preserve"> </v>
      </c>
      <c r="E8" s="19" t="str">
        <f>IF(ISBLANK(C8),"Ga op het grijze vak staan, klik op het pijltje &amp; kies uit de verschillende opties.",IF(C8=("NEE"),"Uw vereniging voldoet niet aan de voorwaarden van categorie A, B, C, D of E.","  "))</f>
        <v>Ga op het grijze vak staan, klik op het pijltje &amp; kies uit de verschillende opties.</v>
      </c>
      <c r="F8" s="10"/>
      <c r="G8" s="10"/>
      <c r="H8" s="10"/>
      <c r="I8" s="10"/>
    </row>
    <row r="9" spans="1:9" ht="17.100000000000001" customHeight="1" x14ac:dyDescent="0.2">
      <c r="A9" s="85" t="s">
        <v>34</v>
      </c>
      <c r="B9" s="90" t="s">
        <v>35</v>
      </c>
      <c r="C9" s="18"/>
      <c r="D9" s="14" t="str">
        <f>IF($C$9="JA","OK"," ")</f>
        <v xml:space="preserve"> </v>
      </c>
      <c r="E9" s="20" t="str">
        <f>IF(ISBLANK(C9),"Ga op het grijze vak staan, klik op het pijltje &amp; kies uit de verschillende opties.",IF(C9=("NEE"),"Uw vereniging voldoet niet aan de voorwaarden van categorie A, B, C, D of E.","Voeg de ledenlijst (van uw federatie) in excel format toe als bijlage aan uw mail."))</f>
        <v>Ga op het grijze vak staan, klik op het pijltje &amp; kies uit de verschillende opties.</v>
      </c>
      <c r="F9" s="10"/>
      <c r="G9" s="10"/>
      <c r="H9" s="10"/>
      <c r="I9" s="10"/>
    </row>
    <row r="10" spans="1:9" ht="63.75" customHeight="1" x14ac:dyDescent="0.2">
      <c r="A10" s="86" t="s">
        <v>36</v>
      </c>
      <c r="B10" s="96" t="s">
        <v>37</v>
      </c>
      <c r="C10" s="18"/>
      <c r="D10" s="14" t="str">
        <f>IF(OR($C$10="JA",$C$10="NEE, maar wij behoren tot de uitzondering"),"OK"," ")</f>
        <v xml:space="preserve"> </v>
      </c>
      <c r="E10" s="84" t="str">
        <f>IF(ISBLANK(C10),"Ga op het grijze vak staan, klik op het pijltje &amp; kies uit de verschillende opties.",IF(C10="JA","Voeg de ledenlijst (van uw federatie) in excel format toe als bijlage aan uw mail.",IF(C10="NEE","Uw vereniging voldoet niet aan de voorwaarden van categorie A, B, C, D of E.","Wij leggen uw situatie voor aan het college. Voeg de ledenlijst (van uw federatie) in excel format toe als bijlage aan uw mail.")))</f>
        <v>Ga op het grijze vak staan, klik op het pijltje &amp; kies uit de verschillende opties.</v>
      </c>
      <c r="F10" s="10"/>
      <c r="G10" s="91"/>
      <c r="H10" s="10"/>
      <c r="I10" s="10"/>
    </row>
    <row r="11" spans="1:9" ht="17.100000000000001" customHeight="1" x14ac:dyDescent="0.2">
      <c r="A11" s="85" t="s">
        <v>38</v>
      </c>
      <c r="B11" s="90" t="s">
        <v>39</v>
      </c>
      <c r="C11" s="18"/>
      <c r="D11" s="14" t="str">
        <f>IF($C$11="JA","OK"," ")</f>
        <v xml:space="preserve"> </v>
      </c>
      <c r="E11" s="20" t="str">
        <f>IF(ISBLANK(C11),"Ga op het grijze vak staan, klik op het pijltje &amp; kies JA of NEE.",IF(C11=("JA")," ","Uw vereniging voldoet niet aan de voorwaarden van categorie A, B, C, D of E."))</f>
        <v>Ga op het grijze vak staan, klik op het pijltje &amp; kies JA of NEE.</v>
      </c>
      <c r="F11" s="10"/>
      <c r="G11" s="10"/>
      <c r="H11" s="10"/>
      <c r="I11" s="10"/>
    </row>
    <row r="12" spans="1:9" ht="75.75" customHeight="1" x14ac:dyDescent="0.2">
      <c r="A12" s="86" t="s">
        <v>40</v>
      </c>
      <c r="B12" s="96" t="s">
        <v>41</v>
      </c>
      <c r="C12" s="18"/>
      <c r="D12" s="14" t="str">
        <f>IF(OR($C$12="JA",$C$12="NEE, maar wij behoren tot de uitzondering"),"OK"," ")</f>
        <v xml:space="preserve"> </v>
      </c>
      <c r="E12" s="84" t="str">
        <f>IF(ISBLANK(C12),"Ga op het grijze vak staan, klik op het pijltje &amp; kies uit de verschillende opties.",IF(C12="JA"," ",IF(C12="NEE","Uw vereniging voldoet niet aan de voorwaarden van categorie A, B, C, D of E.","Voeg een bewijs toe waarin u toelicht waarom uw club niet in Oudenaarde sport of de verankering van uw club in Oudenaarde aantoont. Voeg de activiteitenkalender toe als bijlage aan uw mail.")))</f>
        <v>Ga op het grijze vak staan, klik op het pijltje &amp; kies uit de verschillende opties.</v>
      </c>
      <c r="F12" s="10"/>
      <c r="G12" s="10"/>
      <c r="I12" s="10"/>
    </row>
    <row r="13" spans="1:9" ht="35.25" customHeight="1" x14ac:dyDescent="0.2">
      <c r="A13" s="85" t="s">
        <v>42</v>
      </c>
      <c r="B13" s="93" t="s">
        <v>43</v>
      </c>
      <c r="C13" s="18"/>
      <c r="D13" s="14" t="str">
        <f>IF($C$13="JA","OK"," ")</f>
        <v xml:space="preserve"> </v>
      </c>
      <c r="E13" s="20" t="str">
        <f>IF(ISBLANK(C13),"Ga op het grijze vak staan, klik op het pijltje &amp; kies uit de verschillende opties.",IF(C13="JA","Voeg de activiteitenkalender toe als bijlage aan uw mail.","Uw vereniging voldoet niet aan de voorwaarden van categorie A, B, C, D of E."))</f>
        <v>Ga op het grijze vak staan, klik op het pijltje &amp; kies uit de verschillende opties.</v>
      </c>
      <c r="F13" s="10"/>
      <c r="G13" s="10"/>
      <c r="H13" s="10"/>
      <c r="I13" s="10"/>
    </row>
    <row r="14" spans="1:9" ht="49.5" customHeight="1" x14ac:dyDescent="0.2">
      <c r="A14" s="86" t="s">
        <v>44</v>
      </c>
      <c r="B14" s="96" t="s">
        <v>45</v>
      </c>
      <c r="C14" s="18"/>
      <c r="D14" s="14" t="str">
        <f>IF(OR($C$14="Ja, de club is aangesloten bij een federatie",$C$14="JA, wij hebben een aparte verzekering afgesloten"),"OK"," ")</f>
        <v xml:space="preserve"> </v>
      </c>
      <c r="E14" s="19" t="str">
        <f>IF(ISBLANK(C14),"Ga op het grijze vak staan, klik op het pijltje &amp; kies uit de verschillende opties.",IF(C14="JA, de club is aangesloten bij een federatie"," ",IF(C14="JA, wij hebben een aparte verzekering afgesloten","Voeg uw polis toe als bijlage aan uw mail.","Uw vereniging voldoet niet aan de voorwaarden van categorie A, B, C, D of E.")))</f>
        <v>Ga op het grijze vak staan, klik op het pijltje &amp; kies uit de verschillende opties.</v>
      </c>
      <c r="F14" s="10"/>
      <c r="G14" s="10"/>
      <c r="H14" s="10"/>
      <c r="I14" s="10"/>
    </row>
    <row r="15" spans="1:9" ht="78" customHeight="1" x14ac:dyDescent="0.2">
      <c r="A15" s="85" t="s">
        <v>46</v>
      </c>
      <c r="B15" s="93" t="s">
        <v>212</v>
      </c>
      <c r="C15" s="18"/>
      <c r="D15" s="14" t="str">
        <f>IF($C$15="JA","OK"," ")</f>
        <v xml:space="preserve"> </v>
      </c>
      <c r="E15" s="19" t="str">
        <f>IF(ISBLANK(C15),"Ga op het grijze vak staan, klik op het pijltje &amp; kies JA of NEE.",IF(C15=("JA")," ","Uw vereniging voldoet niet aan de voorwaarden van categorie A, B, C, D of E."))</f>
        <v>Ga op het grijze vak staan, klik op het pijltje &amp; kies JA of NEE.</v>
      </c>
      <c r="F15" s="10"/>
      <c r="G15" s="10"/>
      <c r="H15" s="10"/>
      <c r="I15" s="10"/>
    </row>
    <row r="16" spans="1:9" ht="20.100000000000001" customHeight="1" x14ac:dyDescent="0.2">
      <c r="A16" s="188" t="str">
        <f>IF(OR(E5="Uw vereniging voldoet niet aan de voorwaarden van categorie A, B, C, D of E.", E6="Uw vereniging voldoet niet aan de voorwaarden van categorie A, B, C, D of E.",E7="Uw vereniging voldoet niet aan de voorwaarden van categorie A, B, C, D of E.",E8="Uw vereniging voldoet niet aan de voorwaarden van categorie A, B, C, D of E.",E9="Uw vereniging voldoet niet aan de voorwaarden van categorie A, B, C, D of E.",E10="Uw vereniging voldoet niet aan de voorwaarden van categorie A, B, C, D of E.",E11="Uw vereniging voldoet niet aan de voorwaarden van categorie A, B, C, D of E.",E12="Uw vereniging voldoet niet aan de voorwaarden van categorie A, B, C, D of E.", E13="Uw vereniging voldoet niet aan de voorwaarden van categorie A, B, C, D of E.",E14="Uw vereniging voldoet niet aan de voorwaarden van categorie A, B, C, D of E.",E15="Uw vereniging voldoet niet aan de voorwaarden van categorie A, B, C, D of E."),"O.b.v. de clubgegevens van het voorgaande jaar, voldoet uw vereniging niet meer aan de erkenningsvoorwaarden. De erkenningsvoorwaarden vindt u hier.",IF(OR(ISBLANK(C5),ISBLANK(C6),ISBLANK(C7),ISBLANK(C8),ISBLANK(C9),ISBLANK(C10),ISBLANK(C11),ISBLANK(C12),ISBLANK(C13),ISBLANK(C14),ISBLANK(C15)),"Vul alle grijze vakken hierboven in.","  "))</f>
        <v>Vul alle grijze vakken hierboven in.</v>
      </c>
      <c r="B16" s="188"/>
      <c r="C16" s="188"/>
      <c r="D16" s="188"/>
      <c r="E16" s="188"/>
      <c r="F16" s="91"/>
      <c r="G16" s="91"/>
      <c r="H16" s="10"/>
      <c r="I16" s="10"/>
    </row>
    <row r="17" spans="1:40" ht="45" customHeight="1" x14ac:dyDescent="0.2">
      <c r="A17" s="193" t="str">
        <f>IF(A16="O.b.v. de clubgegevens van het voorgaande jaar, voldoet uw vereniging niet meer aan de erkenningsvoorwaarden. De erkenningsvoorwaarden vindt u hier.","Als gevolg kan u geen aanspraak maken op financiële ondersteuning voor het voorgaande kalenderjaar en geen aanspraak maken op algemene ondersteuning voor dit kalenderjaar. 
Wenst u opnieuw erkend te worden? Neem contact op via sportdienst@oudenaarde.be."," ")</f>
        <v xml:space="preserve"> </v>
      </c>
      <c r="B17" s="193"/>
      <c r="C17" s="193"/>
      <c r="D17" s="193"/>
      <c r="E17" s="193"/>
      <c r="F17" s="91"/>
      <c r="G17" s="107"/>
      <c r="H17" s="10"/>
      <c r="I17" s="10"/>
    </row>
    <row r="18" spans="1:40" ht="33" customHeight="1" x14ac:dyDescent="0.2">
      <c r="A18" s="23" t="s">
        <v>54</v>
      </c>
      <c r="B18" s="23" t="s">
        <v>60</v>
      </c>
      <c r="C18" s="50"/>
      <c r="D18" s="22" t="str">
        <f>IF(ISBLANK(C18)," ",IF(C18=("Geen van beiden")," ","OK"))</f>
        <v xml:space="preserve"> </v>
      </c>
      <c r="E18" s="29" t="str">
        <f>IF(ISBLANK($C$18),"Ga op het grijze vak staan, klik op het pijltje &amp; kies uit de verschillende opties.",IF($C$18=("Geen van beiden"),"Uw vereniging voldoet niet aan de voorwaarden van categorie B, C, D of E."," "))</f>
        <v>Ga op het grijze vak staan, klik op het pijltje &amp; kies uit de verschillende opties.</v>
      </c>
      <c r="F18" s="15"/>
      <c r="G18" s="10"/>
      <c r="H18" s="10"/>
      <c r="I18" s="10"/>
    </row>
    <row r="19" spans="1:40" ht="17.100000000000001" customHeight="1" x14ac:dyDescent="0.2">
      <c r="A19" s="27"/>
      <c r="B19" s="27" t="str">
        <f>IF(D18="OK","Bij welke bent u aangesloten?"," ")</f>
        <v xml:space="preserve"> </v>
      </c>
      <c r="C19" s="95"/>
      <c r="D19" s="30" t="str">
        <f>IF(ISBLANK(C19)," ", "OK")</f>
        <v xml:space="preserve"> </v>
      </c>
      <c r="E19" s="27" t="str">
        <f>IF(AND(B19="Bij welke bent u aangesloten?",ISBLANK(C19)),"Vul in bij welke federatie/ organisatie u bent aangesloten."," ")</f>
        <v xml:space="preserve"> </v>
      </c>
      <c r="F19" s="15"/>
      <c r="G19" s="10"/>
      <c r="H19" s="10"/>
      <c r="I19" s="10"/>
    </row>
    <row r="20" spans="1:40" ht="57.75" x14ac:dyDescent="0.2">
      <c r="A20" s="27" t="s">
        <v>66</v>
      </c>
      <c r="B20" s="23" t="s">
        <v>68</v>
      </c>
      <c r="C20" s="24"/>
      <c r="D20" s="30" t="str">
        <f>IF(OR(C20="JA",C20="NEE, maar wij behoren tot de uitzondering"),"OK"," ")</f>
        <v xml:space="preserve"> </v>
      </c>
      <c r="E20" s="29" t="str">
        <f>IF(ISBLANK(C20),"Ga op het grijze vak staan, klik op het pijltje &amp; kies uit de verschillende opties.",IF(C20="JA","Voeg de ledenlijst van uw federatie in excel format toe als bijlage aan uw mail.",IF(C20="NEE","Uw vereniging voldoet niet aan de voorwaarden van categorie B, C, D of E.","OK, indien uw club onder uitzondering valt. Voeg de ledenlijst van uw federatie in excel format toe als bijlage aan uw mail.")))</f>
        <v>Ga op het grijze vak staan, klik op het pijltje &amp; kies uit de verschillende opties.</v>
      </c>
      <c r="F20" s="15"/>
      <c r="G20" s="10"/>
      <c r="H20" s="10"/>
      <c r="I20" s="10"/>
    </row>
    <row r="21" spans="1:40" ht="17.100000000000001" customHeight="1" x14ac:dyDescent="0.2">
      <c r="A21" s="27" t="s">
        <v>55</v>
      </c>
      <c r="B21" s="23" t="s">
        <v>63</v>
      </c>
      <c r="C21" s="26"/>
      <c r="D21" s="30" t="str">
        <f>IF(C21="JA","OK"," ")</f>
        <v xml:space="preserve"> </v>
      </c>
      <c r="E21" s="27" t="str">
        <f>IF(ISBLANK(C21),"Ga op het grijze vak staan, klik op het pijltje &amp; kies uit de verschillende opties.",IF(C21="JA","Voeg de ledenlijst van uw federatie in excel format toe als bijlage aan uw mail.","Uw vereniging voldoet niet aan de voorwaarden van categorie B, C, D of E."))</f>
        <v>Ga op het grijze vak staan, klik op het pijltje &amp; kies uit de verschillende opties.</v>
      </c>
      <c r="F21" s="15"/>
      <c r="G21" s="10"/>
      <c r="H21" s="10"/>
      <c r="I21" s="10"/>
    </row>
    <row r="22" spans="1:40" ht="20.100000000000001" customHeight="1" x14ac:dyDescent="0.2">
      <c r="A22" s="184" t="str">
        <f>IF(AND(OR(E18="Uw vereniging voldoet niet aan de voorwaarden van categorie B, C, D of E.",E19="Uw vereniging voldoet niet aan de voorwaarden van categorie B, C, D of E.",E20="Uw vereniging voldoet niet aan de voorwaarden van categorie B, C, D of E.",E21="Uw vereniging voldoet niet aan de voorwaarden van categorie B, C, D of E."),A16="  "),"Uw vereniging behoort tot categorie A.",IF(OR(ISBLANK(C18),ISBLANK(C19),ISBLANK(C20),ISBLANK(C21)),"Vul alle grijze vakken hierboven in.","  "))</f>
        <v>Vul alle grijze vakken hierboven in.</v>
      </c>
      <c r="B22" s="184"/>
      <c r="C22" s="184"/>
      <c r="D22" s="184"/>
      <c r="E22" s="184"/>
      <c r="F22" s="97"/>
      <c r="G22" s="97"/>
      <c r="H22" s="97"/>
      <c r="I22" s="97"/>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row>
    <row r="23" spans="1:40" ht="20.100000000000001" customHeight="1" x14ac:dyDescent="0.2">
      <c r="A23" s="183" t="str">
        <f>IF(A22="Uw vereniging behoort tot categorie A.","Klik hier om verder te gaan.","  ")</f>
        <v xml:space="preserve">  </v>
      </c>
      <c r="B23" s="183"/>
      <c r="C23" s="183"/>
      <c r="D23" s="183"/>
      <c r="E23" s="183"/>
      <c r="F23" s="97"/>
      <c r="G23" s="97"/>
      <c r="H23" s="97"/>
      <c r="I23" s="97"/>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row>
    <row r="24" spans="1:40" ht="29.25" customHeight="1" x14ac:dyDescent="0.2">
      <c r="A24" s="189" t="s">
        <v>56</v>
      </c>
      <c r="B24" s="23" t="s">
        <v>64</v>
      </c>
      <c r="C24" s="26"/>
      <c r="D24" s="25" t="str">
        <f>IF(C24="JA","OK"," ")</f>
        <v xml:space="preserve"> </v>
      </c>
      <c r="E24" s="23" t="str">
        <f>IF(ISBLANK(C24),"Ga op het grijze vak staan, klik op het pijltje &amp; kies uit de verschillende opties.",IF(C24=("NEE"),"Uw vereniging voldoet niet aan de voorwaarden van categorie C, D of E."," "))</f>
        <v>Ga op het grijze vak staan, klik op het pijltje &amp; kies uit de verschillende opties.</v>
      </c>
      <c r="F24" s="32"/>
      <c r="G24" s="97"/>
      <c r="H24" s="91"/>
      <c r="I24" s="97"/>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row>
    <row r="25" spans="1:40" ht="49.5" customHeight="1" x14ac:dyDescent="0.2">
      <c r="A25" s="189"/>
      <c r="B25" s="27" t="str">
        <f>IF(D24="OK","Noteer desbetreffende kanalen hiernaast in."," ")</f>
        <v xml:space="preserve"> </v>
      </c>
      <c r="C25" s="174"/>
      <c r="D25" s="25" t="str">
        <f>IF(ISBLANK(C25)," ", "OK")</f>
        <v xml:space="preserve"> </v>
      </c>
      <c r="E25" s="97" t="str">
        <f>IF(AND(ISBLANK(C25),B25="Noteer desbetreffende kanalen hiernaast in."),"Vul in"," ")</f>
        <v xml:space="preserve"> </v>
      </c>
      <c r="F25" s="32" t="s">
        <v>80</v>
      </c>
      <c r="G25" s="97" t="s">
        <v>81</v>
      </c>
      <c r="H25" s="97" t="s">
        <v>82</v>
      </c>
      <c r="I25" s="97" t="s">
        <v>83</v>
      </c>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row>
    <row r="26" spans="1:40" ht="17.100000000000001" customHeight="1" x14ac:dyDescent="0.2">
      <c r="A26" s="27" t="s">
        <v>58</v>
      </c>
      <c r="B26" s="29" t="s">
        <v>127</v>
      </c>
      <c r="C26" s="28"/>
      <c r="D26" s="25" t="str">
        <f>IF(ISBLANK(C26)," ","OK")</f>
        <v xml:space="preserve"> </v>
      </c>
      <c r="E26" s="29" t="str">
        <f>IF(ISBLANK(C26),"Vink 1 kruisje aan, welke van toepassing is voor uw sportvereniging.",IF(C26="&lt; 4 uur/week", "Uw vereniging voldoet niet aan de voorwaarden van categorie C, D of E."," "))</f>
        <v>Vink 1 kruisje aan, welke van toepassing is voor uw sportvereniging.</v>
      </c>
      <c r="F26" s="25" t="str">
        <f>IF(C26="&lt; 4 uur/week","OK"," ")</f>
        <v xml:space="preserve"> </v>
      </c>
      <c r="G26" s="25" t="str">
        <f>IF(OR(H26="OK",C26="4 uur/week ≤ aantal uur &lt; 6 uur/week"),"OK"," ")</f>
        <v xml:space="preserve"> </v>
      </c>
      <c r="H26" s="25" t="str">
        <f>IF(OR(I26="OK",C26="6 uur/week ≤ aantal uur &lt; 8 uur/week"),"OK"," ")</f>
        <v xml:space="preserve"> </v>
      </c>
      <c r="I26" s="25" t="str">
        <f>IF(C26="≥ 8 uur/week","OK"," ")</f>
        <v xml:space="preserve"> </v>
      </c>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row>
    <row r="27" spans="1:40" ht="17.100000000000001" customHeight="1" x14ac:dyDescent="0.2">
      <c r="A27" s="27" t="s">
        <v>59</v>
      </c>
      <c r="B27" s="27" t="s">
        <v>65</v>
      </c>
      <c r="C27" s="1"/>
      <c r="D27" s="25" t="str">
        <f>IF(ISBLANK(C27)," ","OK")</f>
        <v xml:space="preserve"> </v>
      </c>
      <c r="E27" s="29" t="str">
        <f>IF(ISBLANK(C27),"Vink 1 kruisje aan, welke van toepassing is voor uw sportvereniging.",IF(C27="&lt; 60 actieve leden ","Uw vereniging voldoet niet aan de voorwaarden van categorie C, D of E.",IF(C27="60 actieve leden ≤ aantal actieve leden &lt; 80 actieve leden","Uw vereniging voldoet niet aan de voorwaarden van de categorie D of E.",IF(AND(C27="80 actieve leden ≤ aantal actieve leden &lt; 150 actieve leden",NOT(ISBLANK(C28))),"Uw vereniging voldoet niet aan de voorwaarden van categorie E."," "))))</f>
        <v>Vink 1 kruisje aan, welke van toepassing is voor uw sportvereniging.</v>
      </c>
      <c r="F27" s="25" t="str">
        <f>IF(C27="&lt; 60 actieve leden ","OK"," ")</f>
        <v xml:space="preserve"> </v>
      </c>
      <c r="G27" s="25" t="str">
        <f>IF(OR(H27="OK",C27="60 actieve leden ≤ aantal actieve leden &lt; 80 actieve leden"),"OK"," ")</f>
        <v xml:space="preserve"> </v>
      </c>
      <c r="H27" s="25" t="str">
        <f>IF(OR(I27="OK",C27="80 actieve leden ≤ aantal actieve leden &lt; 150 actieve leden "),"OK"," ")</f>
        <v xml:space="preserve"> </v>
      </c>
      <c r="I27" s="25" t="str">
        <f>IF(C27="≥ 150 actieve leden ","OK"," ")</f>
        <v xml:space="preserve"> </v>
      </c>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row>
    <row r="28" spans="1:40" ht="17.100000000000001" customHeight="1" x14ac:dyDescent="0.2">
      <c r="A28" s="97" t="s">
        <v>57</v>
      </c>
      <c r="B28" s="27" t="s">
        <v>75</v>
      </c>
      <c r="C28" s="1"/>
      <c r="D28" s="25" t="str">
        <f>IF(ISBLANK(C28)," ","OK")</f>
        <v xml:space="preserve"> </v>
      </c>
      <c r="E28" s="29" t="str">
        <f>IF(ISBLANK(C28),"Vink 1 kruisje aan, welke van toepassing is voor uw sportvereniging.",IF(C28="&lt; 30 jeugdleden","Uw vereniging voldoet niet aan de voorwaarden van categorie D of E.",IF(C28="30 jeugdleden ≤ aantal jeugdleden &lt; 70 jeugdleden","Uw vereniging voldoet niet aan de voorwaarden van categorie E."," ")))</f>
        <v>Vink 1 kruisje aan, welke van toepassing is voor uw sportvereniging.</v>
      </c>
      <c r="F28" s="25"/>
      <c r="G28" s="25"/>
      <c r="H28" s="25"/>
      <c r="I28" s="25"/>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row>
    <row r="29" spans="1:40" ht="20.100000000000001" customHeight="1" x14ac:dyDescent="0.2">
      <c r="A29" s="191" t="str">
        <f>IF(AND(A16="  ",A22="  ",OR(ISBLANK(C24),ISBLANK(C25),ISBLANK(C26),ISBLANK(C27),ISBLANK(C28))),"Vul alle grijze vakken hierboven in"," ")</f>
        <v xml:space="preserve"> </v>
      </c>
      <c r="B29" s="191"/>
      <c r="C29" s="191"/>
      <c r="D29" s="191"/>
      <c r="E29" s="191"/>
      <c r="F29" s="25"/>
      <c r="G29" s="25"/>
      <c r="H29" s="25"/>
      <c r="I29" s="25"/>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row>
    <row r="30" spans="1:40" ht="20.100000000000001" customHeight="1" x14ac:dyDescent="0.2">
      <c r="A30" s="190" t="str">
        <f>IF(AND(A22="  ",OR(E24="Uw vereniging voldoet niet aan de voorwaarden van categorie C, D of E.",F26="OK",F27="OK")),"Uw vereniging behoort tot categorie B.","  ")</f>
        <v xml:space="preserve">  </v>
      </c>
      <c r="B30" s="190"/>
      <c r="C30" s="190"/>
      <c r="D30" s="190"/>
      <c r="E30" s="190"/>
      <c r="F30" s="1"/>
      <c r="G30" s="31"/>
      <c r="H30" s="31"/>
      <c r="I30" s="31"/>
    </row>
    <row r="31" spans="1:40" ht="20.100000000000001" customHeight="1" x14ac:dyDescent="0.2">
      <c r="A31" s="190" t="str">
        <f>IF(AND(A22="  ",D24="OK",D25="OK",G26="OK",G27="OK",NOT(ISBLANK(C28))),"Uw vereniging behoort tot categorie C.","  ")</f>
        <v xml:space="preserve">  </v>
      </c>
      <c r="B31" s="190"/>
      <c r="C31" s="190"/>
      <c r="D31" s="190"/>
      <c r="E31" s="190"/>
      <c r="F31" s="1"/>
      <c r="G31" s="31"/>
      <c r="H31" s="31"/>
      <c r="I31" s="31"/>
    </row>
    <row r="32" spans="1:40" ht="20.100000000000001" customHeight="1" x14ac:dyDescent="0.2">
      <c r="A32" s="190" t="str">
        <f>IF(AND(A31="Uw vereniging behoort tot categorie C.",D24="OK",D25="OK",H26="OK",H27="OK",OR(E28=" ",E28="Uw vereniging voldoet niet aan de voorwaarden van categorie E.")),"Uw vereniging behoort tot categorie D.","  ")</f>
        <v xml:space="preserve">  </v>
      </c>
      <c r="B32" s="190"/>
      <c r="C32" s="190"/>
      <c r="D32" s="190"/>
      <c r="E32" s="190"/>
      <c r="F32" s="1"/>
      <c r="G32" s="31"/>
      <c r="H32" s="31"/>
      <c r="I32" s="31"/>
    </row>
    <row r="33" spans="1:9" ht="20.100000000000001" customHeight="1" x14ac:dyDescent="0.2">
      <c r="A33" s="190" t="str">
        <f>IF(AND(A31="Uw vereniging behoort tot categorie C.",D24="OK",D25="OK",I26="OK",I27="OK",E28=" "),"Uw vereniging behoort tot categorie E.","  ")</f>
        <v xml:space="preserve">  </v>
      </c>
      <c r="B33" s="190"/>
      <c r="C33" s="190"/>
      <c r="D33" s="190"/>
      <c r="E33" s="190"/>
      <c r="F33" s="31"/>
      <c r="G33" s="31"/>
      <c r="H33" s="31"/>
      <c r="I33" s="31"/>
    </row>
    <row r="34" spans="1:9" ht="20.100000000000001" customHeight="1" x14ac:dyDescent="0.2">
      <c r="A34" s="192" t="str">
        <f>IF(OR(A30="Uw vereniging behoort tot categorie B.",A31="Uw vereniging behoort tot categorie C.",A32="Uw vereniging behoort tot categorie D.",A33="Uw vereniging behoort tot categorie E."), "Klik hier om verder te gaan."," ")</f>
        <v xml:space="preserve"> </v>
      </c>
      <c r="B34" s="192"/>
      <c r="C34" s="192"/>
      <c r="D34" s="192"/>
      <c r="E34" s="192"/>
      <c r="F34" s="31"/>
      <c r="G34" s="31"/>
      <c r="H34" s="31"/>
      <c r="I34" s="31"/>
    </row>
    <row r="39" spans="1:9" x14ac:dyDescent="0.2">
      <c r="D39" s="31"/>
    </row>
  </sheetData>
  <sheetProtection algorithmName="SHA-512" hashValue="xYhlXvsQub4pTNPPgDkoTXE1cOq/6UOufNZMsemkq4pYlLqOQihzZyiDG3+azQMPt41uYA0SLXl0NLeDfwmCXw==" saltValue="yzGEd7D8cwXe+TnEAtvEEA==" spinCount="100000" sheet="1" objects="1" scenarios="1"/>
  <protectedRanges>
    <protectedRange sqref="C5:C15 C18:C21 C24:C28" name="bewerkbaar"/>
  </protectedRanges>
  <mergeCells count="13">
    <mergeCell ref="A34:E34"/>
    <mergeCell ref="A17:E17"/>
    <mergeCell ref="A23:E23"/>
    <mergeCell ref="A22:E22"/>
    <mergeCell ref="A33:E33"/>
    <mergeCell ref="A1:E1"/>
    <mergeCell ref="A3:E3"/>
    <mergeCell ref="A16:E16"/>
    <mergeCell ref="A24:A25"/>
    <mergeCell ref="A32:E32"/>
    <mergeCell ref="A29:E29"/>
    <mergeCell ref="A30:E30"/>
    <mergeCell ref="A31:E31"/>
  </mergeCells>
  <conditionalFormatting sqref="A3">
    <cfRule type="cellIs" dxfId="116" priority="165" stopIfTrue="1" operator="equal">
      <formula>"""De sportvereniging voldoet aan de voorwaarden voor het aanvragen van subsidies"""</formula>
    </cfRule>
    <cfRule type="expression" dxfId="115" priority="164" stopIfTrue="1">
      <formula>$B$5=" "</formula>
    </cfRule>
    <cfRule type="expression" dxfId="114" priority="160" stopIfTrue="1">
      <formula>$A$3=" "</formula>
    </cfRule>
  </conditionalFormatting>
  <conditionalFormatting sqref="A24:B28">
    <cfRule type="expression" dxfId="113" priority="18">
      <formula>$A$22="  "</formula>
    </cfRule>
  </conditionalFormatting>
  <conditionalFormatting sqref="A2:D2">
    <cfRule type="expression" dxfId="112" priority="162" stopIfTrue="1">
      <formula>#REF!="OK, vul hieronder de gegevens van de bestuursleden in."</formula>
    </cfRule>
  </conditionalFormatting>
  <conditionalFormatting sqref="A4:D4">
    <cfRule type="expression" dxfId="111" priority="163" stopIfTrue="1">
      <formula>#REF!="OK, vul hieronder de gegevens van de bestuursleden in."</formula>
    </cfRule>
  </conditionalFormatting>
  <conditionalFormatting sqref="A16:E16 A17">
    <cfRule type="expression" dxfId="110" priority="87">
      <formula>$A$16="Uw vereniging voldoet aan de voorwaarden van categorie A. Bekijk hieronder of deze ook voldoet aan categorie B, C, D of E."</formula>
    </cfRule>
    <cfRule type="expression" dxfId="109" priority="52">
      <formula>$A$16="O.b.v. de clubgegevens van het voorgaande jaar, voldoet uw vereniging niet meer aan de erkenningsvoorwaarden. De erkenningsvoorwaarden vindt u hier."</formula>
    </cfRule>
  </conditionalFormatting>
  <conditionalFormatting sqref="A22:E22">
    <cfRule type="expression" dxfId="108" priority="47">
      <formula>$A$16="O.b.v. de clubgegevens van het voorgaande jaar, voldoet uw vereniging niet meer aan de erkenningsvoorwaarden. De erkenningsvoorwaarden vindt u hier."</formula>
    </cfRule>
    <cfRule type="expression" dxfId="107" priority="96">
      <formula>$A$22="Uw vereniging voldoet niet aan de voorwaarden van categorie B, C, D of E. Uw vereniging behoort tot categorie A, klik hier om gerichte subsidies aan te vragen."</formula>
    </cfRule>
    <cfRule type="expression" dxfId="106" priority="90">
      <formula>$A$22="Uw vereniging behoort tot categorie A."</formula>
    </cfRule>
    <cfRule type="expression" dxfId="105" priority="79">
      <formula>$A$16="Vul alle grijze vakken hierboven in."</formula>
    </cfRule>
  </conditionalFormatting>
  <conditionalFormatting sqref="A23:E23">
    <cfRule type="expression" dxfId="104" priority="1">
      <formula>$A$23="Klik hier om verder te gaan."</formula>
    </cfRule>
  </conditionalFormatting>
  <conditionalFormatting sqref="A30:E30">
    <cfRule type="expression" dxfId="103" priority="11">
      <formula>$A$30="Uw vereniging behoort tot categorie B."</formula>
    </cfRule>
  </conditionalFormatting>
  <conditionalFormatting sqref="A31:E31">
    <cfRule type="expression" dxfId="102" priority="8">
      <formula>$A$32="Uw vereniging behoort tot categorie D."</formula>
    </cfRule>
    <cfRule type="expression" dxfId="101" priority="12">
      <formula>$A$31="Uw vereniging behoort tot categorie C."</formula>
    </cfRule>
    <cfRule type="expression" dxfId="100" priority="14">
      <formula>$A$32="Uw vereniging behoort tot categorie D."</formula>
    </cfRule>
  </conditionalFormatting>
  <conditionalFormatting sqref="A31:E32">
    <cfRule type="expression" dxfId="99" priority="15">
      <formula>$A$33="Uw vereniging behoort tot categorie E."</formula>
    </cfRule>
  </conditionalFormatting>
  <conditionalFormatting sqref="A32:E32">
    <cfRule type="expression" dxfId="98" priority="5">
      <formula>$A$33="Uw vereniging behoort tot categorie E."</formula>
    </cfRule>
    <cfRule type="expression" dxfId="97" priority="13">
      <formula>$A$32="Uw vereniging behoort tot categorie D."</formula>
    </cfRule>
  </conditionalFormatting>
  <conditionalFormatting sqref="A33:E33">
    <cfRule type="expression" dxfId="96" priority="7">
      <formula>$A$33="Uw vereniging behoort tot categorie E."</formula>
    </cfRule>
  </conditionalFormatting>
  <conditionalFormatting sqref="A34:E34">
    <cfRule type="expression" dxfId="95" priority="2">
      <formula>$A$34="Klik hier om verder te gaan."</formula>
    </cfRule>
  </conditionalFormatting>
  <conditionalFormatting sqref="C18:C21">
    <cfRule type="expression" dxfId="94" priority="91">
      <formula>$A$16="  "</formula>
    </cfRule>
  </conditionalFormatting>
  <conditionalFormatting sqref="C24:C28">
    <cfRule type="expression" dxfId="93" priority="17">
      <formula>$A$22="  "</formula>
    </cfRule>
  </conditionalFormatting>
  <conditionalFormatting sqref="D18">
    <cfRule type="expression" dxfId="92" priority="132">
      <formula>#REF!="U voldoet niet aan de voorwaarden van categorie B, C, D of E."</formula>
    </cfRule>
  </conditionalFormatting>
  <conditionalFormatting sqref="D18:E18">
    <cfRule type="expression" dxfId="91" priority="37">
      <formula>$A$16="  "</formula>
    </cfRule>
  </conditionalFormatting>
  <conditionalFormatting sqref="D19:E20">
    <cfRule type="expression" dxfId="90" priority="42">
      <formula>$A$16="  "</formula>
    </cfRule>
  </conditionalFormatting>
  <conditionalFormatting sqref="D21:E21 A18:B21">
    <cfRule type="expression" dxfId="89" priority="93">
      <formula>$A$16="  "</formula>
    </cfRule>
  </conditionalFormatting>
  <conditionalFormatting sqref="D24:E27">
    <cfRule type="expression" dxfId="88" priority="65">
      <formula>$A$22="  "</formula>
    </cfRule>
  </conditionalFormatting>
  <conditionalFormatting sqref="D28:E28">
    <cfRule type="expression" dxfId="87" priority="16">
      <formula>$A$22="  "</formula>
    </cfRule>
  </conditionalFormatting>
  <conditionalFormatting sqref="E5">
    <cfRule type="expression" dxfId="86" priority="119">
      <formula>$E$5="Uw vereniging voldoet niet aan de voorwaarden van categorie A, B, C, D of E."</formula>
    </cfRule>
    <cfRule type="expression" dxfId="85" priority="117">
      <formula>$E$5="Voeg uw statuten toe als bijlage van uw mail."</formula>
    </cfRule>
  </conditionalFormatting>
  <conditionalFormatting sqref="E6">
    <cfRule type="expression" dxfId="84" priority="124">
      <formula>$E$6="Uw vereniging voldoet niet aan de voorwaarden van categorie A, B, C, D of E."</formula>
    </cfRule>
  </conditionalFormatting>
  <conditionalFormatting sqref="E7">
    <cfRule type="expression" dxfId="83" priority="120">
      <formula>$E$7="Uw vereniging voldoet niet aan de voorwaarden van categorie A, B, C, D of E."</formula>
    </cfRule>
  </conditionalFormatting>
  <conditionalFormatting sqref="E8">
    <cfRule type="expression" dxfId="82" priority="121">
      <formula>$E$8="Uw vereniging voldoet niet aan de voorwaarden van categorie A, B, C, D of E."</formula>
    </cfRule>
  </conditionalFormatting>
  <conditionalFormatting sqref="E9">
    <cfRule type="expression" dxfId="81" priority="118">
      <formula>$E$9="Uw vereniging voldoet niet aan de voorwaarden van categorie A, B, C, D of E."</formula>
    </cfRule>
    <cfRule type="expression" dxfId="80" priority="114">
      <formula>$E$9="Voeg de ledenlijst (van uw federatie) in excel format toe als bijlage aan uw mail."</formula>
    </cfRule>
  </conditionalFormatting>
  <conditionalFormatting sqref="E10">
    <cfRule type="expression" dxfId="79" priority="113">
      <formula>$E$10="Voeg de ledenlijst (van uw federatie) in excel format toe als bijlage aan uw mail."</formula>
    </cfRule>
    <cfRule type="expression" dxfId="78" priority="112">
      <formula>$E$10="Uw vereniging voldoet niet aan de voorwaarden van categorie A, B, C, D of E."</formula>
    </cfRule>
    <cfRule type="expression" dxfId="77" priority="44">
      <formula>$E$10="Wij leggen uw situatie voor aan het college. Voeg de ledenlijst (van uw federatie) in excel format toe als bijlage aan uw mail."</formula>
    </cfRule>
  </conditionalFormatting>
  <conditionalFormatting sqref="E11">
    <cfRule type="expression" dxfId="76" priority="111">
      <formula>$E$11="Uw vereniging voldoet niet aan de voorwaarden van categorie A, B, C, D of E."</formula>
    </cfRule>
  </conditionalFormatting>
  <conditionalFormatting sqref="E12">
    <cfRule type="expression" dxfId="75" priority="108">
      <formula>$E$12="Voeg de activiteitenkalender toe als bijlage aan uw mail."</formula>
    </cfRule>
    <cfRule type="expression" dxfId="74" priority="107">
      <formula>$E$12="Uw vereniging voldoet niet aan de voorwaarden van categorie A, B, C, D of E."</formula>
    </cfRule>
    <cfRule type="expression" dxfId="73" priority="51">
      <formula>$E$12="Voeg een bewijs toe waarin u toelicht waarom uw club niet in Oudenaarde sport of de verankering van uw club in Oudenaarde aantoont. Voeg de activiteitenkalender toe als bijlage aan uw mail."</formula>
    </cfRule>
  </conditionalFormatting>
  <conditionalFormatting sqref="E13">
    <cfRule type="expression" dxfId="72" priority="49">
      <formula>$E$13="Uw vereniging voldoet niet aan de voorwaarden van categorie A, B, C, D of E."</formula>
    </cfRule>
    <cfRule type="expression" dxfId="71" priority="50">
      <formula>$E$13="Voeg de activiteitenkalender toe als bijlage aan uw mail."</formula>
    </cfRule>
  </conditionalFormatting>
  <conditionalFormatting sqref="E14">
    <cfRule type="expression" dxfId="70" priority="101">
      <formula>$E$14="Voeg uw polis toe als bijlage aan uw mail."</formula>
    </cfRule>
    <cfRule type="expression" dxfId="69" priority="102">
      <formula>$E$14="Uw vereniging voldoet niet aan de voorwaarden van categorie A, B, C, D of E."</formula>
    </cfRule>
  </conditionalFormatting>
  <conditionalFormatting sqref="E15">
    <cfRule type="expression" dxfId="68" priority="100">
      <formula>$E$15="Uw vereniging voldoet niet aan de voorwaarden van categorie A, B, C, D of E."</formula>
    </cfRule>
  </conditionalFormatting>
  <conditionalFormatting sqref="E18">
    <cfRule type="expression" dxfId="67" priority="35">
      <formula>$E$18="OK, indien uw club onder uitzondering valt. Voeg de ledenlijst van uw federatie in excel format toe als bijlage aan uw mail."</formula>
    </cfRule>
    <cfRule type="expression" dxfId="66" priority="34">
      <formula>$E$18="Uw vereniging voldoet niet aan de voorwaarden van categorie B, C, D of E."</formula>
    </cfRule>
  </conditionalFormatting>
  <conditionalFormatting sqref="E20">
    <cfRule type="expression" dxfId="65" priority="41">
      <formula>$E$20="Voeg de ledenlijst van uw federatie in excel format toe als bijlage aan uw mail."</formula>
    </cfRule>
    <cfRule type="expression" dxfId="64" priority="40">
      <formula>$E$20="OK, indien uw club onder uitzondering valt. Voeg de ledenlijst van uw federatie in excel format toe als bijlage aan uw mail."</formula>
    </cfRule>
    <cfRule type="expression" dxfId="63" priority="39">
      <formula>$E$20="Uw vereniging voldoet niet aan de voorwaarden van categorie B, C, D of E."</formula>
    </cfRule>
  </conditionalFormatting>
  <conditionalFormatting sqref="E21">
    <cfRule type="expression" dxfId="62" priority="74">
      <formula>$E$21="Uw vereniging voldoet niet aan de voorwaarden van categorie B, C, D of E."</formula>
    </cfRule>
    <cfRule type="expression" dxfId="61" priority="72">
      <formula>$E$21="Voeg de ledenlijst van uw federatie in excel format toe als bijlage aan uw mail."</formula>
    </cfRule>
  </conditionalFormatting>
  <conditionalFormatting sqref="E24">
    <cfRule type="expression" dxfId="60" priority="32">
      <formula>$E$24="Uw vereniging voldoet niet aan de voorwaarden van categorie C, D of E."</formula>
    </cfRule>
    <cfRule type="expression" dxfId="59" priority="70">
      <formula>$E$24="Uw vereniging voldoet niet aan de voorwaarden van categorie C, D of E."</formula>
    </cfRule>
  </conditionalFormatting>
  <conditionalFormatting sqref="E26">
    <cfRule type="expression" dxfId="58" priority="31">
      <formula>$E$26="Uw vereniging voldoet niet aan de voorwaarden van categorie C, D of E."</formula>
    </cfRule>
    <cfRule type="expression" dxfId="57" priority="69">
      <formula>$E$26="Uw vereniging voldoet niet aan de voorwaarden van categorie C, D of E."</formula>
    </cfRule>
  </conditionalFormatting>
  <conditionalFormatting sqref="E27">
    <cfRule type="expression" dxfId="56" priority="4">
      <formula>$E$27="Uw vereniging voldoet niet aan de voorwaarden van categorie E."</formula>
    </cfRule>
    <cfRule type="expression" dxfId="55" priority="30">
      <formula>$E$27="Uw vereniging voldoet niet aan de voorwaarden van categorie C, D of E."</formula>
    </cfRule>
    <cfRule type="expression" dxfId="54" priority="67">
      <formula>$E$27="Uw vereniging voldoet niet aan de voorwaarden van categorie C, D of E."</formula>
    </cfRule>
    <cfRule type="expression" dxfId="53" priority="3">
      <formula>$E$27="Uw vereniging voldoet niet aan de voorwaarden van de categorie D of E."</formula>
    </cfRule>
  </conditionalFormatting>
  <conditionalFormatting sqref="E28">
    <cfRule type="expression" dxfId="52" priority="10">
      <formula>$E$28="Uw vereniging voldoet niet aan de voorwaarden van categorie E."</formula>
    </cfRule>
    <cfRule type="expression" dxfId="51" priority="9">
      <formula>$E$28="Uw vereniging voldoet niet aan de voorwaarden van categorie D of E."</formula>
    </cfRule>
  </conditionalFormatting>
  <conditionalFormatting sqref="F7">
    <cfRule type="expression" dxfId="50" priority="166" stopIfTrue="1">
      <formula>#REF!="Niet ontvankelijk"</formula>
    </cfRule>
    <cfRule type="expression" dxfId="49" priority="167" stopIfTrue="1">
      <formula>#REF!="Ontvankelijk"</formula>
    </cfRule>
  </conditionalFormatting>
  <hyperlinks>
    <hyperlink ref="A22:E22" location="'STAP 3 - Gerichte subsidies'!A1" display="'STAP 3 - Gerichte subsidies'!A1" xr:uid="{00000000-0004-0000-0200-000000000000}"/>
    <hyperlink ref="A16:E16" r:id="rId1" display="https://www.oudenaarde.be/nl/sport/info-voor-sportclubs/subsidies-voor-sportclubs/beleidssubsidies" xr:uid="{00000000-0004-0000-0200-000001000000}"/>
    <hyperlink ref="A31:E31" location="'STAP 3 - Gerichte subsidies'!A1" display="'STAP 3 - Gerichte subsidies'!A1" xr:uid="{00000000-0004-0000-0200-000002000000}"/>
    <hyperlink ref="A30:E30" location="'STAP 3 - Gerichte subsidies'!A1" display="'STAP 3 - Gerichte subsidies'!A1" xr:uid="{00000000-0004-0000-0200-000003000000}"/>
    <hyperlink ref="A32:E32" location="'STAP 3 - Gerichte subsidies'!A1" display="'STAP 3 - Gerichte subsidies'!A1" xr:uid="{00000000-0004-0000-0200-000004000000}"/>
    <hyperlink ref="A33:E33" location="'STAP 3 - Gerichte subsidies'!A1" display="'STAP 3 - Gerichte subsidies'!A1" xr:uid="{00000000-0004-0000-0200-000005000000}"/>
    <hyperlink ref="A23:E23" location="'STAP 3 - Gerichte subsidies'!A1" display="'STAP 3 - Gerichte subsidies'!A1" xr:uid="{00000000-0004-0000-0200-000006000000}"/>
    <hyperlink ref="A34:E34" location="'STAP 3 - Gerichte subsidies'!A1" display="'STAP 3 - Gerichte subsidies'!A1" xr:uid="{00000000-0004-0000-0200-000007000000}"/>
  </hyperlinks>
  <pageMargins left="0.7" right="0.7" top="0.75" bottom="0.75" header="0.3" footer="0.3"/>
  <pageSetup paperSize="9" orientation="portrait" verticalDpi="0" r:id="rId2"/>
  <ignoredErrors>
    <ignoredError sqref="E11" 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'verborgen '!$D$1:$D$3</xm:f>
          </x14:formula1>
          <xm:sqref>C5</xm:sqref>
        </x14:dataValidation>
        <x14:dataValidation type="list" allowBlank="1" showInputMessage="1" showErrorMessage="1" xr:uid="{00000000-0002-0000-0200-000001000000}">
          <x14:formula1>
            <xm:f>'verborgen '!$D$5:$D$6</xm:f>
          </x14:formula1>
          <xm:sqref>C15 C11 C13 C24 C9 C21 C6:C8</xm:sqref>
        </x14:dataValidation>
        <x14:dataValidation type="list" allowBlank="1" showInputMessage="1" showErrorMessage="1" xr:uid="{00000000-0002-0000-0200-000002000000}">
          <x14:formula1>
            <xm:f>'verborgen '!$D$8:$D$10</xm:f>
          </x14:formula1>
          <xm:sqref>C10 C20 C12</xm:sqref>
        </x14:dataValidation>
        <x14:dataValidation type="list" allowBlank="1" showInputMessage="1" showErrorMessage="1" xr:uid="{00000000-0002-0000-0200-000003000000}">
          <x14:formula1>
            <xm:f>'verborgen '!$D$14:$D$16</xm:f>
          </x14:formula1>
          <xm:sqref>C14</xm:sqref>
        </x14:dataValidation>
        <x14:dataValidation type="list" allowBlank="1" showInputMessage="1" showErrorMessage="1" xr:uid="{00000000-0002-0000-0200-000004000000}">
          <x14:formula1>
            <xm:f>'verborgen '!$D$19:$D$21</xm:f>
          </x14:formula1>
          <xm:sqref>C18</xm:sqref>
        </x14:dataValidation>
        <x14:dataValidation type="list" allowBlank="1" showInputMessage="1" showErrorMessage="1" xr:uid="{00000000-0002-0000-0200-000005000000}">
          <x14:formula1>
            <xm:f>'verborgen '!$D$24:$D$27</xm:f>
          </x14:formula1>
          <xm:sqref>C26</xm:sqref>
        </x14:dataValidation>
        <x14:dataValidation type="list" allowBlank="1" showInputMessage="1" showErrorMessage="1" xr:uid="{00000000-0002-0000-0200-000006000000}">
          <x14:formula1>
            <xm:f>'verborgen '!$D$29:$D$32</xm:f>
          </x14:formula1>
          <xm:sqref>C27</xm:sqref>
        </x14:dataValidation>
        <x14:dataValidation type="list" allowBlank="1" showInputMessage="1" showErrorMessage="1" xr:uid="{00000000-0002-0000-0200-000007000000}">
          <x14:formula1>
            <xm:f>'verborgen '!$D$34:$D$36</xm:f>
          </x14:formula1>
          <xm:sqref>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dimension ref="A1:N34"/>
  <sheetViews>
    <sheetView showGridLines="0" showRowColHeaders="0" tabSelected="1" topLeftCell="A17" zoomScale="65" workbookViewId="0">
      <selection activeCell="Q24" sqref="Q24"/>
    </sheetView>
  </sheetViews>
  <sheetFormatPr defaultRowHeight="12.75" x14ac:dyDescent="0.2"/>
  <cols>
    <col min="1" max="1" width="9.140625" style="2"/>
    <col min="2" max="2" width="14" style="2" customWidth="1"/>
    <col min="3" max="3" width="86.7109375" style="2" customWidth="1"/>
    <col min="4" max="4" width="31.85546875" style="2" customWidth="1"/>
    <col min="5" max="5" width="28.42578125" style="2" customWidth="1"/>
    <col min="6" max="6" width="13.28515625" style="2" customWidth="1"/>
    <col min="7" max="7" width="30.42578125" style="2" customWidth="1"/>
    <col min="8" max="8" width="31.28515625" style="2" customWidth="1"/>
    <col min="9" max="9" width="28.85546875" style="1" customWidth="1"/>
    <col min="10" max="10" width="32.42578125" style="2" customWidth="1"/>
    <col min="11" max="16384" width="9.140625" style="2"/>
  </cols>
  <sheetData>
    <row r="1" spans="1:12" ht="23.1" customHeight="1" x14ac:dyDescent="0.35">
      <c r="A1" s="179" t="s">
        <v>128</v>
      </c>
      <c r="B1" s="179"/>
      <c r="C1" s="179"/>
      <c r="D1" s="179"/>
      <c r="E1" s="179"/>
      <c r="F1" s="179"/>
      <c r="G1" s="179"/>
      <c r="H1" s="179"/>
      <c r="I1" s="179"/>
      <c r="J1" s="179"/>
    </row>
    <row r="2" spans="1:12" ht="8.1" customHeight="1" x14ac:dyDescent="0.2"/>
    <row r="3" spans="1:12" ht="27" customHeight="1" x14ac:dyDescent="0.2">
      <c r="A3" s="197" t="s">
        <v>170</v>
      </c>
      <c r="B3" s="197"/>
      <c r="C3" s="197"/>
      <c r="D3" s="197"/>
      <c r="E3" s="197"/>
      <c r="F3" s="197"/>
      <c r="G3" s="197"/>
      <c r="H3" s="197"/>
      <c r="I3" s="197"/>
      <c r="J3" s="197"/>
    </row>
    <row r="4" spans="1:12" ht="23.25" x14ac:dyDescent="0.35">
      <c r="A4" s="196" t="s">
        <v>129</v>
      </c>
      <c r="B4" s="196"/>
      <c r="C4" s="196"/>
      <c r="D4" s="196"/>
      <c r="E4" s="196"/>
      <c r="F4" s="196"/>
      <c r="G4" s="196"/>
      <c r="H4" s="196"/>
      <c r="I4" s="196"/>
      <c r="J4" s="196"/>
    </row>
    <row r="5" spans="1:12" ht="8.1" customHeight="1" x14ac:dyDescent="0.2">
      <c r="B5" s="51"/>
      <c r="C5" s="51"/>
      <c r="D5" s="51"/>
      <c r="E5" s="51"/>
      <c r="F5" s="51"/>
      <c r="G5" s="51"/>
      <c r="H5" s="51"/>
      <c r="I5" s="51"/>
    </row>
    <row r="6" spans="1:12" s="10" customFormat="1" ht="15.75" x14ac:dyDescent="0.2">
      <c r="A6" s="43" t="s">
        <v>183</v>
      </c>
      <c r="B6" s="43" t="s">
        <v>10</v>
      </c>
      <c r="C6" s="43" t="s">
        <v>86</v>
      </c>
      <c r="D6" s="43" t="s">
        <v>89</v>
      </c>
      <c r="E6" s="43"/>
      <c r="F6" s="43" t="s">
        <v>130</v>
      </c>
      <c r="G6" s="43"/>
      <c r="H6" s="43" t="s">
        <v>90</v>
      </c>
      <c r="I6" s="43" t="s">
        <v>91</v>
      </c>
      <c r="J6" s="43" t="s">
        <v>118</v>
      </c>
    </row>
    <row r="7" spans="1:12" s="39" customFormat="1" ht="163.5" customHeight="1" thickBot="1" x14ac:dyDescent="0.25">
      <c r="A7" s="153" t="s">
        <v>174</v>
      </c>
      <c r="B7" s="108" t="s">
        <v>87</v>
      </c>
      <c r="C7" s="108" t="s">
        <v>196</v>
      </c>
      <c r="D7" s="109" t="s">
        <v>88</v>
      </c>
      <c r="E7" s="67" t="s">
        <v>131</v>
      </c>
      <c r="F7" s="68"/>
      <c r="G7" s="69" t="s">
        <v>150</v>
      </c>
      <c r="H7" s="70"/>
      <c r="I7" s="154">
        <f>$H$7/4</f>
        <v>0</v>
      </c>
      <c r="J7" s="71" t="str">
        <f>IF(ISBLANK(H7)," ","Voeg de gedetailleerde facturen (data &amp; uren van de jeugd) met betalingsbewijs toe als bijlage aan uw mail.")</f>
        <v xml:space="preserve"> </v>
      </c>
      <c r="L7" s="42"/>
    </row>
    <row r="8" spans="1:12" s="39" customFormat="1" ht="98.25" customHeight="1" thickTop="1" x14ac:dyDescent="0.2">
      <c r="A8" s="200" t="s">
        <v>175</v>
      </c>
      <c r="B8" s="198" t="s">
        <v>12</v>
      </c>
      <c r="C8" s="110" t="s">
        <v>192</v>
      </c>
      <c r="D8" s="111" t="s">
        <v>92</v>
      </c>
      <c r="E8" s="131" t="s">
        <v>132</v>
      </c>
      <c r="F8" s="130"/>
      <c r="G8" s="44" t="s">
        <v>149</v>
      </c>
      <c r="H8" s="38"/>
      <c r="I8" s="155">
        <f>$H$8</f>
        <v>0</v>
      </c>
      <c r="J8" s="63" t="str">
        <f>IF(ISBLANK(H8)," ","Voeg het betalingsbewijs van de inschrijving &amp; kopie van behaald diploma of voorlopig attest van slagen toe als bijlage aan uw mail.")</f>
        <v xml:space="preserve"> </v>
      </c>
      <c r="L8" s="42"/>
    </row>
    <row r="9" spans="1:12" s="39" customFormat="1" ht="110.25" customHeight="1" thickBot="1" x14ac:dyDescent="0.25">
      <c r="A9" s="201"/>
      <c r="B9" s="199"/>
      <c r="C9" s="112" t="s">
        <v>117</v>
      </c>
      <c r="D9" s="132" t="s">
        <v>93</v>
      </c>
      <c r="E9" s="67" t="s">
        <v>133</v>
      </c>
      <c r="F9" s="72"/>
      <c r="G9" s="69" t="s">
        <v>151</v>
      </c>
      <c r="H9" s="73"/>
      <c r="I9" s="154">
        <f>$H$9</f>
        <v>0</v>
      </c>
      <c r="J9" s="71" t="str">
        <f>IF(ISBLANK(H9)," ","Voeg het betalingsbewijs van de inschrijving &amp; bewijs van volgen van de bijscholing toe als bijlage aan uw mail.")</f>
        <v xml:space="preserve"> </v>
      </c>
      <c r="K9" s="56"/>
      <c r="L9" s="42"/>
    </row>
    <row r="10" spans="1:12" s="39" customFormat="1" ht="97.5" customHeight="1" thickTop="1" x14ac:dyDescent="0.2">
      <c r="A10" s="202" t="s">
        <v>176</v>
      </c>
      <c r="B10" s="198" t="s">
        <v>119</v>
      </c>
      <c r="C10" s="113" t="s">
        <v>171</v>
      </c>
      <c r="D10" s="114" t="s">
        <v>94</v>
      </c>
      <c r="E10" s="131" t="s">
        <v>134</v>
      </c>
      <c r="F10" s="130"/>
      <c r="G10" s="44" t="s">
        <v>152</v>
      </c>
      <c r="H10" s="41"/>
      <c r="I10" s="156">
        <f>H10*0.1</f>
        <v>0</v>
      </c>
      <c r="J10" s="63" t="str">
        <f>IF(ISBLANK(H10)," ","Voeg de ledenlijst van de federatie (in excel format) toe als bijlage aan uw mail.")</f>
        <v xml:space="preserve"> </v>
      </c>
      <c r="L10" s="42"/>
    </row>
    <row r="11" spans="1:12" s="39" customFormat="1" ht="96" customHeight="1" thickBot="1" x14ac:dyDescent="0.25">
      <c r="A11" s="201"/>
      <c r="B11" s="199"/>
      <c r="C11" s="115" t="s">
        <v>213</v>
      </c>
      <c r="D11" s="132" t="s">
        <v>120</v>
      </c>
      <c r="E11" s="67" t="s">
        <v>135</v>
      </c>
      <c r="F11" s="72"/>
      <c r="G11" s="69" t="s">
        <v>153</v>
      </c>
      <c r="H11" s="74"/>
      <c r="I11" s="152">
        <f>IF(H11&gt;200,15,H11/200*15)</f>
        <v>0</v>
      </c>
      <c r="J11" s="71" t="str">
        <f>IF(ISBLANK(H11)," ","Voeg de ledenlijst van de federatie (in excel format) toe als bijlage aan uw mail.")</f>
        <v xml:space="preserve"> </v>
      </c>
      <c r="L11" s="42"/>
    </row>
    <row r="12" spans="1:12" s="39" customFormat="1" ht="78.75" customHeight="1" thickTop="1" x14ac:dyDescent="0.2">
      <c r="A12" s="200" t="s">
        <v>177</v>
      </c>
      <c r="B12" s="198" t="s">
        <v>11</v>
      </c>
      <c r="C12" s="116" t="s">
        <v>148</v>
      </c>
      <c r="D12" s="114" t="s">
        <v>97</v>
      </c>
      <c r="E12" s="131" t="s">
        <v>136</v>
      </c>
      <c r="F12" s="130"/>
      <c r="G12" s="44" t="s">
        <v>184</v>
      </c>
      <c r="H12" s="41"/>
      <c r="I12" s="156">
        <f>H12</f>
        <v>0</v>
      </c>
      <c r="J12" s="63" t="str">
        <f>IF(ISBLANK(H12)," ","Voeg per persoon een verduidelijking van de extra inspanningen die men als club hiervoor treft toe als bijlage aan uw mail.")</f>
        <v xml:space="preserve"> </v>
      </c>
      <c r="K12" s="42"/>
      <c r="L12" s="42"/>
    </row>
    <row r="13" spans="1:12" s="39" customFormat="1" ht="62.25" customHeight="1" x14ac:dyDescent="0.2">
      <c r="A13" s="200"/>
      <c r="B13" s="198"/>
      <c r="C13" s="113" t="s">
        <v>95</v>
      </c>
      <c r="D13" s="114" t="s">
        <v>98</v>
      </c>
      <c r="E13" s="58" t="s">
        <v>137</v>
      </c>
      <c r="F13" s="130"/>
      <c r="G13" s="35" t="s">
        <v>154</v>
      </c>
      <c r="H13" s="41"/>
      <c r="I13" s="103">
        <f>H13*2</f>
        <v>0</v>
      </c>
      <c r="J13" s="157" t="str">
        <f>IF(ISBLANK(H13)," ","Voeg het nodige bewijsmateriaal van de organisatie per G-iniatief toe als bijlage aan uw mail.")</f>
        <v xml:space="preserve"> </v>
      </c>
      <c r="L13" s="42"/>
    </row>
    <row r="14" spans="1:12" s="39" customFormat="1" ht="80.25" customHeight="1" thickBot="1" x14ac:dyDescent="0.25">
      <c r="A14" s="201"/>
      <c r="B14" s="199"/>
      <c r="C14" s="115" t="s">
        <v>96</v>
      </c>
      <c r="D14" s="117" t="s">
        <v>99</v>
      </c>
      <c r="E14" s="67" t="s">
        <v>138</v>
      </c>
      <c r="F14" s="72"/>
      <c r="G14" s="69" t="s">
        <v>188</v>
      </c>
      <c r="H14" s="74"/>
      <c r="I14" s="152">
        <f>IF(AND(F14="ja",NOT(ISBLANK(H14))),10,0)</f>
        <v>0</v>
      </c>
      <c r="J14" s="71" t="str">
        <f>IF(ISBLANK(H14)," ","Voeg de G-activiteitenkalender en de G-ledenlijst (van uw federatie) toe als bijlage aan uw mail.")</f>
        <v xml:space="preserve"> </v>
      </c>
      <c r="L14" s="42"/>
    </row>
    <row r="15" spans="1:12" s="39" customFormat="1" ht="76.5" customHeight="1" thickTop="1" x14ac:dyDescent="0.2">
      <c r="A15" s="200" t="s">
        <v>178</v>
      </c>
      <c r="B15" s="198" t="s">
        <v>121</v>
      </c>
      <c r="C15" s="116" t="s">
        <v>100</v>
      </c>
      <c r="D15" s="114" t="s">
        <v>102</v>
      </c>
      <c r="E15" s="131" t="s">
        <v>139</v>
      </c>
      <c r="F15" s="130"/>
      <c r="G15" s="44" t="s">
        <v>155</v>
      </c>
      <c r="H15" s="41"/>
      <c r="I15" s="156">
        <f>IF(H15="JA",2,0)</f>
        <v>0</v>
      </c>
      <c r="J15" s="63" t="str">
        <f>IF(ISBLANK(H15)," ",IF(H15="JA","Voeg een bewijs dat het kansenpaslogo duidelijk gecommuniceerd is op jullie openbare kanalen toe als bijlage aan uw mail.","Jullie komen hiervoor niet in aanmerking aangezien het kansenpaslogo niet duidelijk vermeld staat."))</f>
        <v xml:space="preserve"> </v>
      </c>
      <c r="L15" s="42"/>
    </row>
    <row r="16" spans="1:12" s="39" customFormat="1" ht="93.75" customHeight="1" thickBot="1" x14ac:dyDescent="0.25">
      <c r="A16" s="201"/>
      <c r="B16" s="199"/>
      <c r="C16" s="115" t="s">
        <v>101</v>
      </c>
      <c r="D16" s="117" t="s">
        <v>103</v>
      </c>
      <c r="E16" s="67" t="s">
        <v>140</v>
      </c>
      <c r="F16" s="72"/>
      <c r="G16" s="69" t="s">
        <v>188</v>
      </c>
      <c r="H16" s="75"/>
      <c r="I16" s="152">
        <f>IF(NOT(ISBLANK(H16)),5,0)</f>
        <v>0</v>
      </c>
      <c r="J16" s="71" t="str">
        <f>IF(ISBLANK(H16)," ","Voeg de activiteitenkalender en de ledenlijst (van uw federatie) toe als bijlage aan uw mail.")</f>
        <v xml:space="preserve"> </v>
      </c>
    </row>
    <row r="17" spans="1:14" s="39" customFormat="1" ht="91.5" customHeight="1" thickTop="1" x14ac:dyDescent="0.2">
      <c r="A17" s="200" t="s">
        <v>179</v>
      </c>
      <c r="B17" s="198" t="s">
        <v>106</v>
      </c>
      <c r="C17" s="194" t="s">
        <v>216</v>
      </c>
      <c r="D17" s="198" t="s">
        <v>104</v>
      </c>
      <c r="E17" s="215" t="s">
        <v>141</v>
      </c>
      <c r="F17" s="213"/>
      <c r="G17" s="22" t="s">
        <v>156</v>
      </c>
      <c r="H17" s="24"/>
      <c r="I17" s="203">
        <f>H18*0.5</f>
        <v>0</v>
      </c>
      <c r="J17" s="158"/>
      <c r="L17" s="42"/>
    </row>
    <row r="18" spans="1:14" s="39" customFormat="1" ht="30.75" customHeight="1" x14ac:dyDescent="0.2">
      <c r="A18" s="200"/>
      <c r="B18" s="198"/>
      <c r="C18" s="195"/>
      <c r="D18" s="217"/>
      <c r="E18" s="216"/>
      <c r="F18" s="214"/>
      <c r="G18" s="44" t="s">
        <v>189</v>
      </c>
      <c r="H18" s="45"/>
      <c r="I18" s="204"/>
      <c r="J18" s="159"/>
      <c r="K18" s="37"/>
    </row>
    <row r="19" spans="1:14" s="39" customFormat="1" ht="75.75" thickBot="1" x14ac:dyDescent="0.25">
      <c r="A19" s="201"/>
      <c r="B19" s="199"/>
      <c r="C19" s="115" t="s">
        <v>172</v>
      </c>
      <c r="D19" s="132" t="s">
        <v>105</v>
      </c>
      <c r="E19" s="76" t="s">
        <v>142</v>
      </c>
      <c r="F19" s="72"/>
      <c r="G19" s="77" t="s">
        <v>157</v>
      </c>
      <c r="H19" s="75"/>
      <c r="I19" s="160">
        <f>H19*1</f>
        <v>0</v>
      </c>
      <c r="J19" s="71" t="str">
        <f>IF(ISBLANK(H19)," ","Voeg het nodige bewijsmateriaal van het samenwerkingsproject(en) toe als bijlage aan uw mail.")</f>
        <v xml:space="preserve"> </v>
      </c>
      <c r="L19" s="46"/>
      <c r="M19" s="42"/>
      <c r="N19" s="42"/>
    </row>
    <row r="20" spans="1:14" s="39" customFormat="1" ht="81.75" customHeight="1" thickTop="1" thickBot="1" x14ac:dyDescent="0.25">
      <c r="A20" s="161" t="s">
        <v>180</v>
      </c>
      <c r="B20" s="118" t="s">
        <v>107</v>
      </c>
      <c r="C20" s="102" t="s">
        <v>108</v>
      </c>
      <c r="D20" s="118" t="s">
        <v>103</v>
      </c>
      <c r="E20" s="78" t="s">
        <v>143</v>
      </c>
      <c r="F20" s="79"/>
      <c r="G20" s="80"/>
      <c r="H20" s="101"/>
      <c r="I20" s="162">
        <f>IF(F20="JA",5,0)</f>
        <v>0</v>
      </c>
      <c r="J20" s="163" t="str">
        <f>IF(F20="ja","Voeg het bewijs van inschrijving (bv. inschrijvingsbewijs van tornooi/competitiekalender) toe als bijlage aan uw mail."," ")</f>
        <v xml:space="preserve"> </v>
      </c>
    </row>
    <row r="21" spans="1:14" s="39" customFormat="1" ht="60.75" customHeight="1" thickTop="1" x14ac:dyDescent="0.2">
      <c r="A21" s="200" t="s">
        <v>181</v>
      </c>
      <c r="B21" s="198" t="s">
        <v>13</v>
      </c>
      <c r="C21" s="116" t="s">
        <v>193</v>
      </c>
      <c r="D21" s="111" t="s">
        <v>109</v>
      </c>
      <c r="E21" s="131" t="s">
        <v>144</v>
      </c>
      <c r="F21" s="130"/>
      <c r="G21" s="44" t="s">
        <v>158</v>
      </c>
      <c r="H21" s="41"/>
      <c r="I21" s="156">
        <f>H21</f>
        <v>0</v>
      </c>
      <c r="J21" s="63" t="str">
        <f>IF(ISBLANK(H21)," ","Voeg het nodige bewijsmateriaal van jullie actie(s) toe als bijlage aan uw mail.")</f>
        <v xml:space="preserve"> </v>
      </c>
      <c r="L21" s="42"/>
    </row>
    <row r="22" spans="1:14" s="39" customFormat="1" ht="71.25" customHeight="1" x14ac:dyDescent="0.2">
      <c r="A22" s="200"/>
      <c r="B22" s="198"/>
      <c r="C22" s="119" t="s">
        <v>190</v>
      </c>
      <c r="D22" s="36" t="s">
        <v>110</v>
      </c>
      <c r="E22" s="131" t="s">
        <v>145</v>
      </c>
      <c r="F22" s="34"/>
      <c r="G22" s="44" t="s">
        <v>159</v>
      </c>
      <c r="H22" s="40"/>
      <c r="I22" s="103">
        <f>H22</f>
        <v>0</v>
      </c>
      <c r="J22" s="157" t="str">
        <f>IF(ISBLANK(H22)," ","Voeg het nodige bewijsmateriaal van het officiële ontvangen label(s) toe als bijlage aan uw mail.")</f>
        <v xml:space="preserve"> </v>
      </c>
      <c r="L22" s="42"/>
    </row>
    <row r="23" spans="1:14" s="39" customFormat="1" ht="76.5" customHeight="1" x14ac:dyDescent="0.2">
      <c r="A23" s="200"/>
      <c r="B23" s="198"/>
      <c r="C23" s="119" t="s">
        <v>215</v>
      </c>
      <c r="D23" s="36" t="s">
        <v>111</v>
      </c>
      <c r="E23" s="131" t="s">
        <v>146</v>
      </c>
      <c r="F23" s="34"/>
      <c r="G23" s="44" t="s">
        <v>160</v>
      </c>
      <c r="H23" s="40"/>
      <c r="I23" s="103">
        <f>H23</f>
        <v>0</v>
      </c>
      <c r="J23" s="157" t="str">
        <f>IF(ISBLANK(H23)," ","Voeg het nodige bewijsmateriaal van de organisatie van de open sportkampen toe als bijlage aan uw mail.")</f>
        <v xml:space="preserve"> </v>
      </c>
    </row>
    <row r="24" spans="1:14" s="39" customFormat="1" ht="75.75" customHeight="1" thickBot="1" x14ac:dyDescent="0.25">
      <c r="A24" s="201"/>
      <c r="B24" s="199"/>
      <c r="C24" s="115" t="s">
        <v>191</v>
      </c>
      <c r="D24" s="132" t="s">
        <v>112</v>
      </c>
      <c r="E24" s="76" t="s">
        <v>147</v>
      </c>
      <c r="F24" s="72"/>
      <c r="G24" s="77" t="s">
        <v>161</v>
      </c>
      <c r="H24" s="74"/>
      <c r="I24" s="152">
        <f>H24*2</f>
        <v>0</v>
      </c>
      <c r="J24" s="71" t="str">
        <f>IF(ISBLANK(H24)," ","Voeg bewijs van de organisatie van het open sportevent(en) toe als bijlage aan uw mail.")</f>
        <v xml:space="preserve"> </v>
      </c>
      <c r="L24" s="42"/>
    </row>
    <row r="25" spans="1:14" s="39" customFormat="1" ht="95.25" customHeight="1" thickTop="1" thickBot="1" x14ac:dyDescent="0.25">
      <c r="A25" s="161" t="s">
        <v>182</v>
      </c>
      <c r="B25" s="118" t="s">
        <v>113</v>
      </c>
      <c r="C25" s="102" t="s">
        <v>114</v>
      </c>
      <c r="D25" s="118" t="s">
        <v>103</v>
      </c>
      <c r="E25" s="78" t="s">
        <v>185</v>
      </c>
      <c r="F25" s="79"/>
      <c r="G25" s="102"/>
      <c r="H25" s="101"/>
      <c r="I25" s="162">
        <f>IF(F25="ja",5,0)</f>
        <v>0</v>
      </c>
      <c r="J25" s="164"/>
    </row>
    <row r="26" spans="1:14" s="39" customFormat="1" ht="101.25" thickTop="1" thickBot="1" x14ac:dyDescent="0.25">
      <c r="A26" s="161" t="s">
        <v>194</v>
      </c>
      <c r="B26" s="168" t="s">
        <v>115</v>
      </c>
      <c r="C26" s="168" t="s">
        <v>229</v>
      </c>
      <c r="D26" s="118" t="s">
        <v>116</v>
      </c>
      <c r="E26" s="76" t="s">
        <v>217</v>
      </c>
      <c r="F26" s="79"/>
      <c r="G26" s="126"/>
      <c r="H26" s="127"/>
      <c r="I26" s="165"/>
      <c r="J26" s="166"/>
    </row>
    <row r="27" spans="1:14" s="39" customFormat="1" ht="8.1" customHeight="1" thickTop="1" thickBot="1" x14ac:dyDescent="0.25">
      <c r="A27" s="1"/>
      <c r="B27" s="120"/>
      <c r="C27" s="121"/>
      <c r="D27" s="122"/>
      <c r="E27" s="64"/>
      <c r="F27" s="65"/>
      <c r="G27" s="66"/>
      <c r="H27" s="65"/>
      <c r="I27" s="124"/>
      <c r="J27" s="125"/>
    </row>
    <row r="28" spans="1:14" s="98" customFormat="1" ht="20.100000000000001" customHeight="1" x14ac:dyDescent="0.2">
      <c r="A28" s="208" t="s">
        <v>220</v>
      </c>
      <c r="B28" s="209"/>
      <c r="C28" s="209"/>
      <c r="D28" s="209"/>
      <c r="E28" s="209"/>
      <c r="F28" s="209"/>
      <c r="G28" s="209"/>
      <c r="H28" s="209"/>
      <c r="I28" s="210"/>
      <c r="J28" s="99">
        <f>SUM(I7:I9)</f>
        <v>0</v>
      </c>
    </row>
    <row r="29" spans="1:14" s="98" customFormat="1" ht="20.100000000000001" customHeight="1" thickBot="1" x14ac:dyDescent="0.25">
      <c r="A29" s="205" t="s">
        <v>221</v>
      </c>
      <c r="B29" s="206"/>
      <c r="C29" s="206"/>
      <c r="D29" s="206"/>
      <c r="E29" s="206"/>
      <c r="F29" s="206"/>
      <c r="G29" s="206"/>
      <c r="H29" s="206"/>
      <c r="I29" s="207"/>
      <c r="J29" s="100">
        <f>SUM(I10:I26)</f>
        <v>0</v>
      </c>
    </row>
    <row r="30" spans="1:14" s="39" customFormat="1" ht="8.1" customHeight="1" thickBot="1" x14ac:dyDescent="0.25">
      <c r="B30" s="123"/>
      <c r="C30" s="123"/>
      <c r="D30" s="123"/>
      <c r="E30" s="123"/>
      <c r="F30" s="123"/>
      <c r="G30" s="123"/>
      <c r="H30" s="123"/>
      <c r="I30" s="1"/>
    </row>
    <row r="31" spans="1:14" s="98" customFormat="1" ht="20.100000000000001" customHeight="1" x14ac:dyDescent="0.2">
      <c r="A31" s="212" t="s">
        <v>214</v>
      </c>
      <c r="B31" s="212"/>
      <c r="C31" s="212"/>
      <c r="D31" s="212"/>
      <c r="E31" s="212"/>
      <c r="F31" s="212"/>
      <c r="G31" s="212"/>
      <c r="H31" s="212"/>
      <c r="I31" s="212"/>
      <c r="J31" s="212"/>
    </row>
    <row r="33" spans="1:10" s="39" customFormat="1" ht="8.1" customHeight="1" x14ac:dyDescent="0.2">
      <c r="B33" s="123"/>
      <c r="C33" s="123"/>
      <c r="D33" s="123"/>
      <c r="E33" s="123"/>
      <c r="F33" s="123"/>
      <c r="G33" s="123"/>
      <c r="H33" s="123"/>
      <c r="I33" s="1"/>
    </row>
    <row r="34" spans="1:10" s="39" customFormat="1" ht="21.75" customHeight="1" x14ac:dyDescent="0.2">
      <c r="A34" s="211" t="s">
        <v>129</v>
      </c>
      <c r="B34" s="211"/>
      <c r="C34" s="211"/>
      <c r="D34" s="211"/>
      <c r="E34" s="211"/>
      <c r="F34" s="211"/>
      <c r="G34" s="211"/>
      <c r="H34" s="211"/>
      <c r="I34" s="211"/>
      <c r="J34" s="211"/>
    </row>
  </sheetData>
  <sheetProtection algorithmName="SHA-512" hashValue="dNHQgWFsxBlXxa60ADR8iI0/J1iIdRY1NCxacWcWho/d54uOCnkm4zo/ZlriZU87lbJ0yN8lLN70e8jWxpjhvA==" saltValue="xmCaHFr9IlZrsHqtzu+2mQ==" spinCount="100000" sheet="1" objects="1" scenarios="1"/>
  <protectedRanges>
    <protectedRange sqref="F7:F26" name="bewerkbaar"/>
  </protectedRanges>
  <mergeCells count="24">
    <mergeCell ref="B17:B19"/>
    <mergeCell ref="A29:I29"/>
    <mergeCell ref="A28:I28"/>
    <mergeCell ref="A34:J34"/>
    <mergeCell ref="A31:J31"/>
    <mergeCell ref="F17:F18"/>
    <mergeCell ref="E17:E18"/>
    <mergeCell ref="D17:D18"/>
    <mergeCell ref="A1:J1"/>
    <mergeCell ref="C17:C18"/>
    <mergeCell ref="A4:J4"/>
    <mergeCell ref="A3:J3"/>
    <mergeCell ref="B21:B24"/>
    <mergeCell ref="A8:A9"/>
    <mergeCell ref="A10:A11"/>
    <mergeCell ref="A12:A14"/>
    <mergeCell ref="A15:A16"/>
    <mergeCell ref="A17:A19"/>
    <mergeCell ref="A21:A24"/>
    <mergeCell ref="I17:I18"/>
    <mergeCell ref="B8:B9"/>
    <mergeCell ref="B10:B11"/>
    <mergeCell ref="B12:B14"/>
    <mergeCell ref="B15:B16"/>
  </mergeCells>
  <conditionalFormatting sqref="G7">
    <cfRule type="expression" dxfId="48" priority="67">
      <formula>$F$7="JA"</formula>
    </cfRule>
  </conditionalFormatting>
  <conditionalFormatting sqref="G8">
    <cfRule type="expression" dxfId="47" priority="61">
      <formula>$F$8="JA"</formula>
    </cfRule>
  </conditionalFormatting>
  <conditionalFormatting sqref="G9">
    <cfRule type="expression" dxfId="46" priority="57">
      <formula>$F$9="JA"</formula>
    </cfRule>
  </conditionalFormatting>
  <conditionalFormatting sqref="G10">
    <cfRule type="expression" dxfId="45" priority="55">
      <formula>$F$10="JA"</formula>
    </cfRule>
  </conditionalFormatting>
  <conditionalFormatting sqref="G11">
    <cfRule type="expression" dxfId="44" priority="51">
      <formula>$F$11="JA"</formula>
    </cfRule>
  </conditionalFormatting>
  <conditionalFormatting sqref="G12">
    <cfRule type="expression" dxfId="43" priority="48">
      <formula>$F$12="JA"</formula>
    </cfRule>
  </conditionalFormatting>
  <conditionalFormatting sqref="G13">
    <cfRule type="expression" dxfId="42" priority="44">
      <formula>$F$13="JA"</formula>
    </cfRule>
  </conditionalFormatting>
  <conditionalFormatting sqref="G14">
    <cfRule type="expression" dxfId="41" priority="41">
      <formula>$F$14="JA"</formula>
    </cfRule>
  </conditionalFormatting>
  <conditionalFormatting sqref="G15">
    <cfRule type="expression" dxfId="40" priority="34">
      <formula>$F$15="JA"</formula>
    </cfRule>
  </conditionalFormatting>
  <conditionalFormatting sqref="G16">
    <cfRule type="expression" dxfId="39" priority="32">
      <formula>$F$16="JA"</formula>
    </cfRule>
  </conditionalFormatting>
  <conditionalFormatting sqref="G17:G18">
    <cfRule type="expression" dxfId="38" priority="29">
      <formula>$F$17="JA"</formula>
    </cfRule>
  </conditionalFormatting>
  <conditionalFormatting sqref="G19">
    <cfRule type="expression" dxfId="37" priority="24">
      <formula>$F$19="JA"</formula>
    </cfRule>
  </conditionalFormatting>
  <conditionalFormatting sqref="G21">
    <cfRule type="expression" dxfId="36" priority="19">
      <formula>$F$21="JA"</formula>
    </cfRule>
  </conditionalFormatting>
  <conditionalFormatting sqref="G22">
    <cfRule type="expression" dxfId="35" priority="13">
      <formula>$F$22="JA"</formula>
    </cfRule>
  </conditionalFormatting>
  <conditionalFormatting sqref="G23">
    <cfRule type="expression" dxfId="34" priority="10">
      <formula>$F$23="JA"</formula>
    </cfRule>
  </conditionalFormatting>
  <conditionalFormatting sqref="G24">
    <cfRule type="expression" dxfId="33" priority="7">
      <formula>$F$24="JA"</formula>
    </cfRule>
  </conditionalFormatting>
  <conditionalFormatting sqref="H7">
    <cfRule type="expression" dxfId="32" priority="70">
      <formula>$F$7="JA"</formula>
    </cfRule>
  </conditionalFormatting>
  <conditionalFormatting sqref="H8">
    <cfRule type="expression" dxfId="31" priority="69">
      <formula>$F$8="JA"</formula>
    </cfRule>
  </conditionalFormatting>
  <conditionalFormatting sqref="H9">
    <cfRule type="expression" dxfId="30" priority="68">
      <formula>$F$9="JA"</formula>
    </cfRule>
  </conditionalFormatting>
  <conditionalFormatting sqref="H10">
    <cfRule type="expression" dxfId="29" priority="52">
      <formula>$F$10="JA"</formula>
    </cfRule>
  </conditionalFormatting>
  <conditionalFormatting sqref="H11">
    <cfRule type="expression" dxfId="28" priority="50">
      <formula>$F$11="JA"</formula>
    </cfRule>
  </conditionalFormatting>
  <conditionalFormatting sqref="H12">
    <cfRule type="expression" dxfId="27" priority="47">
      <formula>$F$12="JA"</formula>
    </cfRule>
  </conditionalFormatting>
  <conditionalFormatting sqref="H13">
    <cfRule type="expression" dxfId="26" priority="43">
      <formula>$F$13="JA"</formula>
    </cfRule>
  </conditionalFormatting>
  <conditionalFormatting sqref="H14">
    <cfRule type="expression" dxfId="25" priority="36">
      <formula>$F$14="JA"</formula>
    </cfRule>
  </conditionalFormatting>
  <conditionalFormatting sqref="H15">
    <cfRule type="expression" dxfId="24" priority="33">
      <formula>$F$15="JA"</formula>
    </cfRule>
  </conditionalFormatting>
  <conditionalFormatting sqref="H16">
    <cfRule type="expression" dxfId="23" priority="30">
      <formula>$F$16="JA"</formula>
    </cfRule>
  </conditionalFormatting>
  <conditionalFormatting sqref="H17:H18">
    <cfRule type="expression" dxfId="22" priority="28">
      <formula>$F$17="JA"</formula>
    </cfRule>
  </conditionalFormatting>
  <conditionalFormatting sqref="H19">
    <cfRule type="expression" dxfId="21" priority="23">
      <formula>$F$19="JA"</formula>
    </cfRule>
  </conditionalFormatting>
  <conditionalFormatting sqref="H21">
    <cfRule type="expression" dxfId="20" priority="18">
      <formula>$F$21="JA"</formula>
    </cfRule>
  </conditionalFormatting>
  <conditionalFormatting sqref="H22">
    <cfRule type="expression" dxfId="19" priority="11">
      <formula>$F$22="JA"</formula>
    </cfRule>
  </conditionalFormatting>
  <conditionalFormatting sqref="H23">
    <cfRule type="expression" dxfId="18" priority="9">
      <formula>$F$23="JA"</formula>
    </cfRule>
  </conditionalFormatting>
  <conditionalFormatting sqref="H24">
    <cfRule type="expression" dxfId="17" priority="5">
      <formula>$F$24="ja"</formula>
    </cfRule>
  </conditionalFormatting>
  <conditionalFormatting sqref="J7">
    <cfRule type="expression" dxfId="16" priority="63">
      <formula>$J$7="Voeg de gedetailleerde facturen (data &amp; uren van de jeugd) met betalingsbewijs toe als bijlage aan uw mail."</formula>
    </cfRule>
  </conditionalFormatting>
  <conditionalFormatting sqref="J8">
    <cfRule type="expression" dxfId="15" priority="60">
      <formula>$J$8="Voeg het betalingsbewijs van de inschrijving &amp; kopie van behaald diploma of voorlopig attest van slagen toe als bijlage aan uw mail."</formula>
    </cfRule>
  </conditionalFormatting>
  <conditionalFormatting sqref="J9">
    <cfRule type="expression" dxfId="14" priority="56">
      <formula>$J$9="Voeg het betalingsbewijs van de inschrijving &amp; bewijs van volgen van de bijscholing toe als bijlage aan uw mail."</formula>
    </cfRule>
  </conditionalFormatting>
  <conditionalFormatting sqref="J10">
    <cfRule type="expression" dxfId="13" priority="53">
      <formula>$J$10="Voeg de ledenlijst van de federatie (in excel format) toe als bijlage aan uw mail."</formula>
    </cfRule>
  </conditionalFormatting>
  <conditionalFormatting sqref="J11">
    <cfRule type="expression" dxfId="12" priority="49">
      <formula>$J$11="Voeg de ledenlijst van de federatie (in excel format) toe als bijlage aan uw mail."</formula>
    </cfRule>
  </conditionalFormatting>
  <conditionalFormatting sqref="J12">
    <cfRule type="expression" dxfId="11" priority="46">
      <formula>$J$12="Voeg per persoon een verduidelijking van de extra inspanningen die men als club hiervoor treft toe als bijlage aan uw mail."</formula>
    </cfRule>
  </conditionalFormatting>
  <conditionalFormatting sqref="J13">
    <cfRule type="expression" dxfId="10" priority="42">
      <formula>$J$13="Voeg het nodige bewijsmateriaal van de organisatie per G-iniatief toe als bijlage aan uw mail."</formula>
    </cfRule>
  </conditionalFormatting>
  <conditionalFormatting sqref="J14">
    <cfRule type="expression" dxfId="9" priority="37">
      <formula>$J$14="Voeg de G-activiteitenkalender en de G-ledenlijst (van uw federatie) toe als bijlage aan uw mail."</formula>
    </cfRule>
  </conditionalFormatting>
  <conditionalFormatting sqref="J15">
    <cfRule type="expression" dxfId="8" priority="35">
      <formula>$J$15="Voeg een bewijs dat het kansenpaslogo duidelijk gecommuniceerd is op jullie openbare kanalen toe als bijlage aan uw mail."</formula>
    </cfRule>
    <cfRule type="expression" dxfId="7" priority="1">
      <formula>$J$15="Jullie komen hiervoor niet in aanmerking aangezien het kansenpaslogo niet duidelijk vermeld staat."</formula>
    </cfRule>
  </conditionalFormatting>
  <conditionalFormatting sqref="J16">
    <cfRule type="expression" dxfId="6" priority="4">
      <formula>$J$16="Voeg de activiteitenkalender en de ledenlijst (van uw federatie) toe als bijlage aan uw mail."</formula>
    </cfRule>
  </conditionalFormatting>
  <conditionalFormatting sqref="J19">
    <cfRule type="expression" dxfId="5" priority="3">
      <formula>$J$19="Voeg het nodige bewijsmateriaal van het samenwerkingsproject(en) toe als bijlage aan uw mail."</formula>
    </cfRule>
  </conditionalFormatting>
  <conditionalFormatting sqref="J20">
    <cfRule type="expression" dxfId="4" priority="21">
      <formula>$J$20="Voeg het bewijs van inschrijving (bv. inschrijvingsbewijs van tornooi/competitiekalender) toe als bijlage aan uw mail."</formula>
    </cfRule>
  </conditionalFormatting>
  <conditionalFormatting sqref="J21">
    <cfRule type="expression" dxfId="3" priority="2">
      <formula>$J$21="Voeg het nodige bewijsmateriaal van jullie actie(s) toe als bijlage aan uw mail."</formula>
    </cfRule>
  </conditionalFormatting>
  <conditionalFormatting sqref="J22">
    <cfRule type="expression" dxfId="2" priority="12">
      <formula>$J$22="Voeg het nodige bewijsmateriaal van het officiële ontvangen label(s) toe als bijlage aan uw mail."</formula>
    </cfRule>
  </conditionalFormatting>
  <conditionalFormatting sqref="J23">
    <cfRule type="expression" dxfId="1" priority="8">
      <formula>$J$23="Voeg het nodige bewijsmateriaal van de organisatie van de open sportkampen toe als bijlage aan uw mail."</formula>
    </cfRule>
  </conditionalFormatting>
  <conditionalFormatting sqref="J24">
    <cfRule type="expression" dxfId="0" priority="6">
      <formula>$J$24="Voeg bewijs van de organisatie van het open sportevent(en) toe als bijlage aan uw mail."</formula>
    </cfRule>
  </conditionalFormatting>
  <hyperlinks>
    <hyperlink ref="A4:J4" location="'STAP 4 - Overzicht &amp; bijlagen'!A1" display="Bent u klaar? Klik dan hier om verder te gaan.  " xr:uid="{00000000-0004-0000-0300-000000000000}"/>
    <hyperlink ref="A34:J34" location="'STAP 4 - Overzicht &amp; bijlagen'!A1" display="Bent u klaar? Klik dan hier om verder te gaan.  " xr:uid="{00000000-0004-0000-0300-000001000000}"/>
  </hyperlinks>
  <pageMargins left="0.7" right="0.7" top="0.75" bottom="0.75" header="0.3" footer="0.3"/>
  <pageSetup paperSize="9" orientation="portrait" verticalDpi="0" r:id="rId1"/>
  <ignoredErrors>
    <ignoredError sqref="I13"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'verborgen '!$D$5:$D$6</xm:f>
          </x14:formula1>
          <xm:sqref>H15</xm:sqref>
        </x14:dataValidation>
        <x14:dataValidation type="list" allowBlank="1" showInputMessage="1" showErrorMessage="1" xr:uid="{00000000-0002-0000-0300-000001000000}">
          <x14:formula1>
            <xm:f>'verborgen '!$D$5</xm:f>
          </x14:formula1>
          <xm:sqref>F7:F17 F19:F26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dimension ref="A1:J50"/>
  <sheetViews>
    <sheetView showGridLines="0" showRowColHeaders="0" zoomScale="79" workbookViewId="0">
      <selection activeCell="B36" sqref="B36"/>
    </sheetView>
  </sheetViews>
  <sheetFormatPr defaultRowHeight="12.75" x14ac:dyDescent="0.2"/>
  <cols>
    <col min="1" max="1" width="2.5703125" bestFit="1" customWidth="1"/>
    <col min="2" max="2" width="158.5703125" customWidth="1"/>
    <col min="3" max="3" width="33.140625" customWidth="1"/>
  </cols>
  <sheetData>
    <row r="1" spans="1:10" ht="23.25" x14ac:dyDescent="0.35">
      <c r="A1" s="179" t="s">
        <v>162</v>
      </c>
      <c r="B1" s="179"/>
      <c r="C1" s="60"/>
    </row>
    <row r="2" spans="1:10" ht="8.1" customHeight="1" x14ac:dyDescent="0.2">
      <c r="B2" s="2"/>
      <c r="C2" s="2"/>
    </row>
    <row r="3" spans="1:10" ht="20.25" x14ac:dyDescent="0.2">
      <c r="A3" s="219" t="s">
        <v>5</v>
      </c>
      <c r="B3" s="220"/>
      <c r="C3" s="103">
        <f>'STAP 1 - Algemeen'!B7</f>
        <v>0</v>
      </c>
    </row>
    <row r="4" spans="1:10" ht="8.1" customHeight="1" x14ac:dyDescent="0.2">
      <c r="B4" s="57"/>
      <c r="C4" s="172"/>
    </row>
    <row r="5" spans="1:10" ht="20.25" x14ac:dyDescent="0.2">
      <c r="A5" s="219" t="s">
        <v>166</v>
      </c>
      <c r="B5" s="220"/>
      <c r="C5" s="103" t="str">
        <f>IF(('STAP 2 - Categorisatie'!A22)="Uw vereniging behoort tot categorie A.","Categorie A",IF('STAP 2 - Categorisatie'!A30="Uw vereniging behoort tot categorie B.","Categorie B",IF(AND('STAP 2 - Categorisatie'!A31="Uw vereniging behoort tot categorie C.",NOT('STAP 2 - Categorisatie'!A32="Uw vereniging behoort tot categorie D."),NOT('STAP 2 - Categorisatie'!A33="Uw vereniging behoort tot categorie E.")),"Categorie C",IF(AND('STAP 2 - Categorisatie'!A32="Uw vereniging behoort tot categorie D.",NOT('STAP 2 - Categorisatie'!A33="Uw vereniging behoort tot categorie E.")),"Categorie D",IF('STAP 2 - Categorisatie'!A33="Uw vereniging behoort tot categorie E.","Categorie E","  ")))))</f>
        <v xml:space="preserve">  </v>
      </c>
      <c r="E5" s="2"/>
    </row>
    <row r="6" spans="1:10" ht="8.1" customHeight="1" x14ac:dyDescent="0.2">
      <c r="C6" s="172"/>
    </row>
    <row r="7" spans="1:10" ht="20.25" x14ac:dyDescent="0.2">
      <c r="A7" s="219" t="s">
        <v>222</v>
      </c>
      <c r="B7" s="220"/>
      <c r="C7" s="171">
        <f>IF(C5="Categorie B",100,IF(C5="Categorie C",300,IF(C5="Categorie D",600,IF(C5="Categorie E",1500,0))))</f>
        <v>0</v>
      </c>
      <c r="E7" s="2"/>
    </row>
    <row r="8" spans="1:10" ht="8.1" customHeight="1" x14ac:dyDescent="0.2">
      <c r="C8" s="172"/>
    </row>
    <row r="9" spans="1:10" ht="20.25" x14ac:dyDescent="0.2">
      <c r="A9" s="219" t="s">
        <v>85</v>
      </c>
      <c r="B9" s="219"/>
      <c r="C9" s="172"/>
      <c r="G9" s="2"/>
    </row>
    <row r="10" spans="1:10" ht="8.1" customHeight="1" x14ac:dyDescent="0.2">
      <c r="C10" s="172"/>
    </row>
    <row r="11" spans="1:10" ht="14.25" x14ac:dyDescent="0.2">
      <c r="B11" s="59" t="s">
        <v>163</v>
      </c>
      <c r="C11" s="171">
        <f>'STAP 3 - Gerichte subsidies'!J28</f>
        <v>0</v>
      </c>
    </row>
    <row r="12" spans="1:10" ht="15" customHeight="1" x14ac:dyDescent="0.2">
      <c r="B12" s="59" t="s">
        <v>164</v>
      </c>
      <c r="C12" s="173">
        <f>'STAP 3 - Gerichte subsidies'!J29</f>
        <v>0</v>
      </c>
    </row>
    <row r="13" spans="1:10" ht="8.1" customHeight="1" x14ac:dyDescent="0.2">
      <c r="B13" s="59"/>
    </row>
    <row r="14" spans="1:10" s="39" customFormat="1" ht="23.25" customHeight="1" x14ac:dyDescent="0.2">
      <c r="A14" s="223" t="s">
        <v>223</v>
      </c>
      <c r="B14" s="223"/>
      <c r="C14" s="167"/>
      <c r="D14" s="167"/>
      <c r="E14" s="167"/>
      <c r="F14" s="167"/>
      <c r="G14" s="167"/>
      <c r="H14" s="167"/>
      <c r="I14" s="167"/>
      <c r="J14" s="167"/>
    </row>
    <row r="15" spans="1:10" ht="8.1" customHeight="1" x14ac:dyDescent="0.2">
      <c r="B15" s="59"/>
    </row>
    <row r="16" spans="1:10" ht="20.25" x14ac:dyDescent="0.2">
      <c r="A16" s="222" t="s">
        <v>173</v>
      </c>
      <c r="B16" s="222"/>
      <c r="C16" s="2"/>
    </row>
    <row r="17" spans="1:5" ht="8.1" customHeight="1" x14ac:dyDescent="0.2">
      <c r="A17" s="62"/>
      <c r="B17" s="62"/>
      <c r="C17" s="2"/>
    </row>
    <row r="18" spans="1:5" s="83" customFormat="1" ht="14.25" x14ac:dyDescent="0.2">
      <c r="A18" s="169" t="s">
        <v>165</v>
      </c>
      <c r="B18" s="221" t="s">
        <v>225</v>
      </c>
      <c r="C18" s="221"/>
    </row>
    <row r="19" spans="1:5" s="83" customFormat="1" ht="15" x14ac:dyDescent="0.2">
      <c r="A19" s="169" t="s">
        <v>16</v>
      </c>
      <c r="B19" s="92" t="s">
        <v>186</v>
      </c>
      <c r="C19" s="133"/>
    </row>
    <row r="20" spans="1:5" s="83" customFormat="1" ht="14.25" x14ac:dyDescent="0.2">
      <c r="A20" s="169" t="s">
        <v>17</v>
      </c>
      <c r="B20" s="83" t="s">
        <v>187</v>
      </c>
      <c r="C20" s="133"/>
    </row>
    <row r="21" spans="1:5" s="83" customFormat="1" ht="14.25" x14ac:dyDescent="0.2">
      <c r="A21" s="169" t="s">
        <v>123</v>
      </c>
      <c r="B21" s="170" t="s">
        <v>219</v>
      </c>
      <c r="C21" s="133"/>
    </row>
    <row r="22" spans="1:5" s="83" customFormat="1" ht="15" x14ac:dyDescent="0.25">
      <c r="A22" s="129" t="s">
        <v>124</v>
      </c>
      <c r="B22" s="128" t="s">
        <v>224</v>
      </c>
    </row>
    <row r="23" spans="1:5" ht="8.1" customHeight="1" x14ac:dyDescent="0.2"/>
    <row r="24" spans="1:5" ht="18" customHeight="1" x14ac:dyDescent="0.25">
      <c r="A24" s="219" t="s">
        <v>14</v>
      </c>
      <c r="B24" s="219"/>
      <c r="C24" s="61"/>
    </row>
    <row r="25" spans="1:5" ht="8.1" customHeight="1" x14ac:dyDescent="0.2"/>
    <row r="26" spans="1:5" s="83" customFormat="1" ht="14.25" x14ac:dyDescent="0.2">
      <c r="A26" s="104" t="s">
        <v>168</v>
      </c>
      <c r="B26" s="83" t="s">
        <v>167</v>
      </c>
    </row>
    <row r="27" spans="1:5" s="83" customFormat="1" ht="71.25" x14ac:dyDescent="0.2">
      <c r="A27" s="104" t="s">
        <v>168</v>
      </c>
      <c r="B27" s="105" t="s">
        <v>218</v>
      </c>
      <c r="E27" s="106"/>
    </row>
    <row r="28" spans="1:5" s="104" customFormat="1" ht="14.25" x14ac:dyDescent="0.2">
      <c r="A28" s="104" t="str">
        <f t="shared" ref="A28:A41" si="0">IF(B28=" "," ","&gt;")</f>
        <v xml:space="preserve"> </v>
      </c>
      <c r="B28" s="104" t="str">
        <f>IF('STAP 2 - Categorisatie'!E14="Voeg uw polis toe als bijlage aan uw mail.","Uw verzekeringspolis"," ")</f>
        <v xml:space="preserve"> </v>
      </c>
    </row>
    <row r="29" spans="1:5" s="83" customFormat="1" ht="14.25" x14ac:dyDescent="0.2">
      <c r="A29" s="104" t="str">
        <f t="shared" si="0"/>
        <v xml:space="preserve"> </v>
      </c>
      <c r="B29" s="83" t="str">
        <f>IF('STAP 3 - Gerichte subsidies'!J7="Voeg de gedetailleerde facturen (data &amp; uren van de jeugd) met betalingsbewijs toe als bijlage aan uw mail.","GS 1: De gedetailleerde jeugdfacturen (data &amp; uren van de jeugd) met betalingsbewijs"," ")</f>
        <v xml:space="preserve"> </v>
      </c>
    </row>
    <row r="30" spans="1:5" s="83" customFormat="1" ht="14.25" x14ac:dyDescent="0.2">
      <c r="A30" s="104" t="str">
        <f t="shared" si="0"/>
        <v xml:space="preserve"> </v>
      </c>
      <c r="B30" s="83" t="str">
        <f>IF('STAP 3 - Gerichte subsidies'!J8="Voeg het betalingsbewijs van de inschrijving &amp; kopie van behaald diploma of voorlopig attest van slagen toe als bijlage aan uw mail.","GS 2: Het betalingsbewijs van de inschrijving &amp; kopie van behaald diploma of voorlopig attest van slagen"," ")</f>
        <v xml:space="preserve"> </v>
      </c>
      <c r="E30" s="106"/>
    </row>
    <row r="31" spans="1:5" s="83" customFormat="1" ht="14.25" x14ac:dyDescent="0.2">
      <c r="A31" s="104" t="str">
        <f t="shared" si="0"/>
        <v xml:space="preserve"> </v>
      </c>
      <c r="B31" s="83" t="str">
        <f>IF('STAP 3 - Gerichte subsidies'!J9="Voeg het betalingsbewijs van de inschrijving &amp; bewijs van volgen van de bijscholing toe als bijlage aan uw mail.","GS 2: Het betalingsbewijs van de inschrijving &amp; bewijs van volgen van de bijscholing"," ")</f>
        <v xml:space="preserve"> </v>
      </c>
    </row>
    <row r="32" spans="1:5" s="83" customFormat="1" ht="14.25" x14ac:dyDescent="0.2">
      <c r="A32" s="104" t="str">
        <f t="shared" si="0"/>
        <v xml:space="preserve"> </v>
      </c>
      <c r="B32" s="83" t="str">
        <f>IF('STAP 3 - Gerichte subsidies'!J12="Voeg per persoon een verduidelijking van de extra inspanningen die men als club hiervoor treft toe als bijlage aan uw mail.","GS 4: Per persoon met beperking een verduidelijking van de extra inspanningen die men als club treft"," ")</f>
        <v xml:space="preserve"> </v>
      </c>
    </row>
    <row r="33" spans="1:3" s="83" customFormat="1" ht="14.25" x14ac:dyDescent="0.2">
      <c r="A33" s="104" t="str">
        <f t="shared" ref="A33" si="1">IF(B33=" "," ","&gt;")</f>
        <v xml:space="preserve"> </v>
      </c>
      <c r="B33" s="83" t="str">
        <f>IF('STAP 3 - Gerichte subsidies'!J13="Voeg het nodige bewijsmateriaal van de organisatie per G-iniatief toe als bijlage aan uw mail.","GS 4: Het nodige bewijsmateriaal van de organisatie per G-iniatief"," ")</f>
        <v xml:space="preserve"> </v>
      </c>
    </row>
    <row r="34" spans="1:3" s="83" customFormat="1" ht="14.25" x14ac:dyDescent="0.2">
      <c r="A34" s="104" t="str">
        <f t="shared" ref="A34" si="2">IF(B34=" "," ","&gt;")</f>
        <v xml:space="preserve"> </v>
      </c>
      <c r="B34" s="83" t="str">
        <f>IF('STAP 3 - Gerichte subsidies'!J14="Voeg de G-activiteitenkalender en de G-ledenlijst (van uw federatie) toe als bijlage aan uw mail.","GS 4: De G-activiteitenkalender en de G-ledenlijst (van uw federatie)"," ")</f>
        <v xml:space="preserve"> </v>
      </c>
    </row>
    <row r="35" spans="1:3" s="83" customFormat="1" ht="14.25" x14ac:dyDescent="0.2">
      <c r="A35" s="104" t="str">
        <f t="shared" si="0"/>
        <v xml:space="preserve"> </v>
      </c>
      <c r="B35" s="83" t="str">
        <f>IF('STAP 3 - Gerichte subsidies'!J15="Voeg een bewijs dat het kansenpaslogo duidelijk gecommuniceerd is op jullie openbare kanalen toe als bijlage aan uw mail.","GS 5: Een bewijs dat het kansenpaslogo duidelijk gecommuniceerd is op jullie openbare kanalen"," ")</f>
        <v xml:space="preserve"> </v>
      </c>
    </row>
    <row r="36" spans="1:3" s="83" customFormat="1" ht="14.25" x14ac:dyDescent="0.2">
      <c r="A36" s="104" t="str">
        <f t="shared" si="0"/>
        <v xml:space="preserve"> </v>
      </c>
      <c r="B36" s="83" t="str">
        <f>IF('STAP 3 - Gerichte subsidies'!J19="Voeg het nodige bewijsmateriaal van het samenwerkingsproject(en) toe als bijlage aan uw mail.","GS 6: Het nodige bewijsmateriaal van het samenwerkingsproject(en)"," ")</f>
        <v xml:space="preserve"> </v>
      </c>
    </row>
    <row r="37" spans="1:3" s="83" customFormat="1" ht="14.25" x14ac:dyDescent="0.2">
      <c r="A37" s="104" t="str">
        <f t="shared" si="0"/>
        <v xml:space="preserve"> </v>
      </c>
      <c r="B37" s="83" t="str">
        <f>IF('STAP 3 - Gerichte subsidies'!J20="Voeg het bewijs van inschrijving (bv. inschrijvingsbewijs van tornooi/competitiekalender) toe als bijlage aan uw mail.","GS 7: De competitiekalender van de federatie"," ")</f>
        <v xml:space="preserve"> </v>
      </c>
    </row>
    <row r="38" spans="1:3" s="83" customFormat="1" ht="14.25" x14ac:dyDescent="0.2">
      <c r="A38" s="104" t="str">
        <f t="shared" si="0"/>
        <v xml:space="preserve"> </v>
      </c>
      <c r="B38" s="83" t="str">
        <f>IF('STAP 3 - Gerichte subsidies'!J21="Voeg het nodige bewijsmateriaal van jullie actie(s) toe als bijlage aan uw mail.","GS 8: Het nodige bewijsmateriaal van jullie actie(s)"," ")</f>
        <v xml:space="preserve"> </v>
      </c>
    </row>
    <row r="39" spans="1:3" s="83" customFormat="1" ht="14.25" x14ac:dyDescent="0.2">
      <c r="A39" s="104" t="str">
        <f t="shared" si="0"/>
        <v xml:space="preserve"> </v>
      </c>
      <c r="B39" s="83" t="str">
        <f>IF('STAP 3 - Gerichte subsidies'!J22="Voeg het nodige bewijsmateriaal van het officiële ontvangen label(s) toe als bijlage aan uw mail.","GS 8: Het nodige bewijsmateriaal van het officiële ontvangen label(s)"," ")</f>
        <v xml:space="preserve"> </v>
      </c>
    </row>
    <row r="40" spans="1:3" s="83" customFormat="1" ht="14.25" x14ac:dyDescent="0.2">
      <c r="A40" s="104" t="str">
        <f t="shared" si="0"/>
        <v xml:space="preserve"> </v>
      </c>
      <c r="B40" s="83" t="str">
        <f>IF('STAP 3 - Gerichte subsidies'!J23="Voeg het nodige bewijsmateriaal van de organisatie van de open sportkampen toe als bijlage aan uw mail.","GS 8: Het nodige bewijsmateriaal van de organisatie van de open sportkampen"," ")</f>
        <v xml:space="preserve"> </v>
      </c>
    </row>
    <row r="41" spans="1:3" s="83" customFormat="1" ht="14.25" x14ac:dyDescent="0.2">
      <c r="A41" s="104" t="str">
        <f t="shared" si="0"/>
        <v xml:space="preserve"> </v>
      </c>
      <c r="B41" s="83" t="str">
        <f>IF('STAP 3 - Gerichte subsidies'!J24="Voeg bewijs van de organisatie van het open sportevent(en) toe als bijlage aan uw mail.","GS 8: Het bewijs van de organisatie van het open sportevent(en) met publicitaire return voor de stad"," ")</f>
        <v xml:space="preserve"> </v>
      </c>
    </row>
    <row r="42" spans="1:3" ht="8.1" customHeight="1" x14ac:dyDescent="0.2"/>
    <row r="43" spans="1:3" ht="20.25" x14ac:dyDescent="0.25">
      <c r="A43" s="219" t="s">
        <v>1</v>
      </c>
      <c r="B43" s="219"/>
      <c r="C43" s="61"/>
    </row>
    <row r="44" spans="1:3" ht="8.1" customHeight="1" x14ac:dyDescent="0.2"/>
    <row r="45" spans="1:3" x14ac:dyDescent="0.2">
      <c r="A45" s="218"/>
      <c r="B45" s="218"/>
      <c r="C45" s="2"/>
    </row>
    <row r="46" spans="1:3" x14ac:dyDescent="0.2">
      <c r="A46" s="218"/>
      <c r="B46" s="218"/>
      <c r="C46" s="2"/>
    </row>
    <row r="47" spans="1:3" x14ac:dyDescent="0.2">
      <c r="A47" s="218"/>
      <c r="B47" s="218"/>
      <c r="C47" s="2"/>
    </row>
    <row r="48" spans="1:3" x14ac:dyDescent="0.2">
      <c r="A48" s="218"/>
      <c r="B48" s="218"/>
      <c r="C48" s="2"/>
    </row>
    <row r="49" spans="1:3" x14ac:dyDescent="0.2">
      <c r="A49" s="218"/>
      <c r="B49" s="218"/>
      <c r="C49" s="2"/>
    </row>
    <row r="50" spans="1:3" x14ac:dyDescent="0.2">
      <c r="A50" s="218"/>
      <c r="B50" s="218"/>
      <c r="C50" s="2"/>
    </row>
  </sheetData>
  <sheetProtection algorithmName="SHA-512" hashValue="IaIZbXNo0ETSSBkhr8ajVT7uAmcGymsUOx6SnkkkCp9N9PjMcCZ5/XunwaNICT9f8GesdBnk/jrTJV/wLJErew==" saltValue="toi0banHvHUO2eDlIVClJQ==" spinCount="100000" sheet="1" objects="1" scenarios="1"/>
  <protectedRanges>
    <protectedRange sqref="A45:B50" name="bewerkbaar"/>
  </protectedRanges>
  <mergeCells count="11">
    <mergeCell ref="A45:B50"/>
    <mergeCell ref="A43:B43"/>
    <mergeCell ref="A5:B5"/>
    <mergeCell ref="A3:B3"/>
    <mergeCell ref="A1:B1"/>
    <mergeCell ref="A9:B9"/>
    <mergeCell ref="A24:B24"/>
    <mergeCell ref="B18:C18"/>
    <mergeCell ref="A16:B16"/>
    <mergeCell ref="A7:B7"/>
    <mergeCell ref="A14:B14"/>
  </mergeCells>
  <hyperlinks>
    <hyperlink ref="B21" r:id="rId1" xr:uid="{00000000-0004-0000-0400-000000000000}"/>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D43"/>
  <sheetViews>
    <sheetView workbookViewId="0">
      <selection activeCell="B24" sqref="B24"/>
    </sheetView>
  </sheetViews>
  <sheetFormatPr defaultRowHeight="12.75" x14ac:dyDescent="0.2"/>
  <cols>
    <col min="1" max="1" width="38.28515625" bestFit="1" customWidth="1"/>
    <col min="4" max="4" width="70.42578125" bestFit="1" customWidth="1"/>
  </cols>
  <sheetData>
    <row r="1" spans="1:4" x14ac:dyDescent="0.2">
      <c r="A1" s="51"/>
      <c r="D1" s="2" t="s">
        <v>47</v>
      </c>
    </row>
    <row r="2" spans="1:4" x14ac:dyDescent="0.2">
      <c r="D2" s="2" t="s">
        <v>48</v>
      </c>
    </row>
    <row r="3" spans="1:4" x14ac:dyDescent="0.2">
      <c r="D3" s="2" t="s">
        <v>53</v>
      </c>
    </row>
    <row r="5" spans="1:4" x14ac:dyDescent="0.2">
      <c r="A5" s="51"/>
      <c r="D5" s="2" t="s">
        <v>25</v>
      </c>
    </row>
    <row r="6" spans="1:4" x14ac:dyDescent="0.2">
      <c r="A6" s="52"/>
      <c r="D6" s="2" t="s">
        <v>26</v>
      </c>
    </row>
    <row r="7" spans="1:4" x14ac:dyDescent="0.2">
      <c r="A7" s="52"/>
    </row>
    <row r="8" spans="1:4" x14ac:dyDescent="0.2">
      <c r="A8" s="52"/>
      <c r="D8" s="2" t="s">
        <v>25</v>
      </c>
    </row>
    <row r="9" spans="1:4" x14ac:dyDescent="0.2">
      <c r="D9" s="2" t="s">
        <v>26</v>
      </c>
    </row>
    <row r="10" spans="1:4" x14ac:dyDescent="0.2">
      <c r="A10" s="51"/>
      <c r="D10" s="2" t="s">
        <v>49</v>
      </c>
    </row>
    <row r="11" spans="1:4" x14ac:dyDescent="0.2">
      <c r="A11" s="2"/>
    </row>
    <row r="12" spans="1:4" x14ac:dyDescent="0.2">
      <c r="A12" s="2"/>
    </row>
    <row r="13" spans="1:4" x14ac:dyDescent="0.2">
      <c r="A13" s="2"/>
    </row>
    <row r="14" spans="1:4" x14ac:dyDescent="0.2">
      <c r="D14" s="2" t="s">
        <v>50</v>
      </c>
    </row>
    <row r="15" spans="1:4" x14ac:dyDescent="0.2">
      <c r="A15" s="2"/>
      <c r="D15" s="2" t="s">
        <v>51</v>
      </c>
    </row>
    <row r="16" spans="1:4" x14ac:dyDescent="0.2">
      <c r="A16" s="2"/>
      <c r="D16" s="2" t="s">
        <v>26</v>
      </c>
    </row>
    <row r="17" spans="1:4" x14ac:dyDescent="0.2">
      <c r="A17" s="2"/>
    </row>
    <row r="19" spans="1:4" x14ac:dyDescent="0.2">
      <c r="A19" s="2"/>
      <c r="D19" s="12" t="s">
        <v>52</v>
      </c>
    </row>
    <row r="20" spans="1:4" x14ac:dyDescent="0.2">
      <c r="A20" s="2"/>
      <c r="D20" s="21" t="s">
        <v>67</v>
      </c>
    </row>
    <row r="21" spans="1:4" x14ac:dyDescent="0.2">
      <c r="A21" s="2"/>
      <c r="D21" s="2" t="s">
        <v>53</v>
      </c>
    </row>
    <row r="22" spans="1:4" x14ac:dyDescent="0.2">
      <c r="A22" s="2"/>
    </row>
    <row r="24" spans="1:4" x14ac:dyDescent="0.2">
      <c r="A24" s="2"/>
      <c r="D24" s="2" t="s">
        <v>69</v>
      </c>
    </row>
    <row r="25" spans="1:4" x14ac:dyDescent="0.2">
      <c r="A25" s="53"/>
      <c r="D25" s="2" t="s">
        <v>70</v>
      </c>
    </row>
    <row r="26" spans="1:4" x14ac:dyDescent="0.2">
      <c r="A26" s="54"/>
      <c r="D26" s="2" t="s">
        <v>71</v>
      </c>
    </row>
    <row r="27" spans="1:4" x14ac:dyDescent="0.2">
      <c r="A27" s="53"/>
      <c r="D27" s="2" t="s">
        <v>72</v>
      </c>
    </row>
    <row r="28" spans="1:4" x14ac:dyDescent="0.2">
      <c r="A28" s="53"/>
    </row>
    <row r="29" spans="1:4" x14ac:dyDescent="0.2">
      <c r="A29" s="53"/>
      <c r="D29" s="2" t="s">
        <v>73</v>
      </c>
    </row>
    <row r="30" spans="1:4" x14ac:dyDescent="0.2">
      <c r="A30" s="53"/>
      <c r="D30" s="2" t="s">
        <v>79</v>
      </c>
    </row>
    <row r="31" spans="1:4" x14ac:dyDescent="0.2">
      <c r="A31" s="53"/>
      <c r="D31" s="2" t="s">
        <v>74</v>
      </c>
    </row>
    <row r="32" spans="1:4" x14ac:dyDescent="0.2">
      <c r="D32" s="2" t="s">
        <v>84</v>
      </c>
    </row>
    <row r="33" spans="1:4" x14ac:dyDescent="0.2">
      <c r="A33" s="53"/>
    </row>
    <row r="34" spans="1:4" x14ac:dyDescent="0.2">
      <c r="A34" s="55"/>
      <c r="B34" s="55"/>
      <c r="D34" s="2" t="s">
        <v>76</v>
      </c>
    </row>
    <row r="35" spans="1:4" x14ac:dyDescent="0.2">
      <c r="A35" s="53"/>
      <c r="B35" s="53"/>
      <c r="D35" s="2" t="s">
        <v>77</v>
      </c>
    </row>
    <row r="36" spans="1:4" x14ac:dyDescent="0.2">
      <c r="D36" s="2" t="s">
        <v>78</v>
      </c>
    </row>
    <row r="37" spans="1:4" x14ac:dyDescent="0.2">
      <c r="A37" s="53"/>
    </row>
    <row r="38" spans="1:4" x14ac:dyDescent="0.2">
      <c r="A38" s="55"/>
    </row>
    <row r="39" spans="1:4" x14ac:dyDescent="0.2">
      <c r="A39" s="53"/>
    </row>
    <row r="41" spans="1:4" x14ac:dyDescent="0.2">
      <c r="A41" s="53"/>
    </row>
    <row r="42" spans="1:4" x14ac:dyDescent="0.2">
      <c r="A42" s="55"/>
    </row>
    <row r="43" spans="1:4" x14ac:dyDescent="0.2">
      <c r="A43" s="53"/>
    </row>
  </sheetData>
  <sheetProtection selectLockedCells="1"/>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9</vt:i4>
      </vt:variant>
    </vt:vector>
  </HeadingPairs>
  <TitlesOfParts>
    <vt:vector size="15" baseType="lpstr">
      <vt:lpstr>Handleiding</vt:lpstr>
      <vt:lpstr>STAP 1 - Algemeen</vt:lpstr>
      <vt:lpstr>STAP 2 - Categorisatie</vt:lpstr>
      <vt:lpstr>STAP 3 - Gerichte subsidies</vt:lpstr>
      <vt:lpstr>STAP 4 - Overzicht &amp; bijlagen</vt:lpstr>
      <vt:lpstr>verborgen </vt:lpstr>
      <vt:lpstr>aantalspelers</vt:lpstr>
      <vt:lpstr>'STAP 1 - Algemeen'!Afdrukbereik</vt:lpstr>
      <vt:lpstr>janee</vt:lpstr>
      <vt:lpstr>niveautrainer</vt:lpstr>
      <vt:lpstr>opsomming0tot1</vt:lpstr>
      <vt:lpstr>opsomming0tot2</vt:lpstr>
      <vt:lpstr>soortbijscholing</vt:lpstr>
      <vt:lpstr>soortdoelgroepwerking</vt:lpstr>
      <vt:lpstr>soortevenement</vt:lpstr>
    </vt:vector>
  </TitlesOfParts>
  <Company>Integrated System for the Local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bila06</dc:creator>
  <cp:lastModifiedBy>Redert Van Den Berghe</cp:lastModifiedBy>
  <cp:lastPrinted>2016-07-06T07:01:14Z</cp:lastPrinted>
  <dcterms:created xsi:type="dcterms:W3CDTF">2010-04-01T09:39:53Z</dcterms:created>
  <dcterms:modified xsi:type="dcterms:W3CDTF">2025-11-04T11:30:14Z</dcterms:modified>
</cp:coreProperties>
</file>